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원가계산서" sheetId="1" r:id="rId1"/>
    <sheet name="내역서" sheetId="2" r:id="rId2"/>
  </sheets>
  <definedNames>
    <definedName name="_xlnm.Print_Area" localSheetId="0">'원가계산서'!$A$1:$G$34</definedName>
    <definedName name="_xlnm.Print_Titles" localSheetId="1">'내역서'!$1:$3</definedName>
  </definedNames>
  <calcPr fullCalcOnLoad="1"/>
</workbook>
</file>

<file path=xl/sharedStrings.xml><?xml version="1.0" encoding="utf-8"?>
<sst xmlns="http://schemas.openxmlformats.org/spreadsheetml/2006/main" count="649" uniqueCount="265">
  <si>
    <t xml:space="preserve"> .LA = LA(280,0,290)
 .MA = MA(280,0,290)
 .EQ = EQ(280,0,290)
</t>
  </si>
  <si>
    <t xml:space="preserve"> .LA = LA(230,0,255)
 .MA = MA(230,0,255)
 .EQ = EQ(230,0,255)
</t>
  </si>
  <si>
    <t xml:space="preserve"> .LA = LA(300,0,320)
 .MA = MA(300,0,320)
 .EQ = EQ(300,0,320)
</t>
  </si>
  <si>
    <t xml:space="preserve"> .LA = LA(260,0,260)
 .MA = MA(260,0,260)
 .EQ = EQ(260,0,260)
</t>
  </si>
  <si>
    <t>(직노)X13.7%</t>
  </si>
  <si>
    <t>경       비</t>
  </si>
  <si>
    <t xml:space="preserve">직접노무비 * </t>
  </si>
  <si>
    <t>비       고</t>
  </si>
  <si>
    <t>4. 주요자재대</t>
  </si>
  <si>
    <t xml:space="preserve">   .(1) 운반공</t>
  </si>
  <si>
    <t xml:space="preserve">   ..화강석경계석</t>
  </si>
  <si>
    <t>20TON 트레일러</t>
  </si>
  <si>
    <t>SG-SG-0911</t>
  </si>
  <si>
    <t>(재+노)X6.5%</t>
  </si>
  <si>
    <t>T100, 화단</t>
  </si>
  <si>
    <t xml:space="preserve">   하.폐기물처리비</t>
  </si>
  <si>
    <t xml:space="preserve">   소    계</t>
  </si>
  <si>
    <t xml:space="preserve">   ..디딤석 철거</t>
  </si>
  <si>
    <t>관급자설치관급자재대</t>
  </si>
  <si>
    <t>5. 폐기물처리비</t>
  </si>
  <si>
    <t>(건보)X12.81%</t>
  </si>
  <si>
    <t>(직노)X3.545%</t>
  </si>
  <si>
    <t xml:space="preserve">   .(2) 이설공</t>
  </si>
  <si>
    <t xml:space="preserve">   4. 주요자재대</t>
  </si>
  <si>
    <t>SG-SG-0101</t>
  </si>
  <si>
    <t xml:space="preserve">   ..폐기물상차비</t>
  </si>
  <si>
    <t xml:space="preserve">   ..폐기물운반비</t>
  </si>
  <si>
    <t>24TON덤프트럭</t>
  </si>
  <si>
    <t xml:space="preserve">   ..폐기물처리비</t>
  </si>
  <si>
    <t xml:space="preserve">   1. 토공</t>
  </si>
  <si>
    <t xml:space="preserve">   3. 부대공</t>
  </si>
  <si>
    <t>기계90%인력10%</t>
  </si>
  <si>
    <t xml:space="preserve">   2. 포장공</t>
  </si>
  <si>
    <t xml:space="preserve">   ..터파기</t>
  </si>
  <si>
    <t>(직노)X2.3%</t>
  </si>
  <si>
    <t xml:space="preserve">   .(3) 철거공</t>
  </si>
  <si>
    <t>IS-006 →</t>
  </si>
  <si>
    <t>(재+노+경)X6%</t>
  </si>
  <si>
    <t>IP-101 →</t>
  </si>
  <si>
    <t>IP-100 →</t>
  </si>
  <si>
    <t>IP-003 →</t>
  </si>
  <si>
    <t>IP-001 →</t>
  </si>
  <si>
    <t>TB-0022 →</t>
  </si>
  <si>
    <t>(직노)X4.5%</t>
  </si>
  <si>
    <t>GP-002 →</t>
  </si>
  <si>
    <t>GP-001 →</t>
  </si>
  <si>
    <t>MG-1040 →</t>
  </si>
  <si>
    <t>GP-003 →</t>
  </si>
  <si>
    <t>MG-1011 →</t>
  </si>
  <si>
    <t>M2</t>
  </si>
  <si>
    <t>M3</t>
  </si>
  <si>
    <t>단위</t>
  </si>
  <si>
    <t>TON</t>
  </si>
  <si>
    <t>M</t>
  </si>
  <si>
    <t>경    비</t>
  </si>
  <si>
    <t>노 무 비</t>
  </si>
  <si>
    <t>재 료 비</t>
  </si>
  <si>
    <t xml:space="preserve">LA=LA(10,0,70)
MA=MA(10,0,70)
EQ=EQ(10,0,70)
</t>
  </si>
  <si>
    <t>부       가       가       치       세</t>
  </si>
  <si>
    <t>도          급           금          액</t>
  </si>
  <si>
    <t xml:space="preserve">EQ=(MA(80)+LA(80)+LA(90))*6.5/100
</t>
  </si>
  <si>
    <t>공          급           가          액</t>
  </si>
  <si>
    <t>일       반       관       리       비</t>
  </si>
  <si>
    <t>총          공           사          비</t>
  </si>
  <si>
    <t xml:space="preserve">EQ=(MA(80)+LA(80)+EQ(80))*0.8/100
</t>
  </si>
  <si>
    <t xml:space="preserve"> 순   공   사   원   가</t>
  </si>
  <si>
    <t xml:space="preserve"> 산 업 안 전 보 건 관 리 비</t>
  </si>
  <si>
    <t xml:space="preserve">(재료비+직접노무비+기계경비) * </t>
  </si>
  <si>
    <t>국  민  연  금  보  험  료</t>
  </si>
  <si>
    <t>국  민  건  강  보  험  료</t>
  </si>
  <si>
    <t>건설기계대여대금지급보증서발급금액</t>
  </si>
  <si>
    <t>퇴  직  공  제  부  금  비</t>
  </si>
  <si>
    <t xml:space="preserve">   ..중기운반(L=10KM)</t>
  </si>
  <si>
    <t>공사기간 :착공일로부터 40일</t>
  </si>
  <si>
    <t xml:space="preserve">   파.이          윤</t>
  </si>
  <si>
    <t xml:space="preserve">EQ=LA(80)*4.5/100
</t>
  </si>
  <si>
    <t>장곡중학교 친환경 운동장 조성 공사</t>
  </si>
  <si>
    <t>EQ=LA(80)*2.3/100</t>
  </si>
  <si>
    <t>노 인 장 기 요 양 보 험 료</t>
  </si>
  <si>
    <t>작  업  설, 부  산  물(△)</t>
  </si>
  <si>
    <t xml:space="preserve">(노무비+경비+일반관리비) * </t>
  </si>
  <si>
    <t xml:space="preserve">   카.건설기계대여대금발급수수료</t>
  </si>
  <si>
    <t>(노+경+일반관리비)X15%이내</t>
  </si>
  <si>
    <t>100</t>
  </si>
  <si>
    <t>280</t>
  </si>
  <si>
    <t>240</t>
  </si>
  <si>
    <t>MA</t>
  </si>
  <si>
    <t>250</t>
  </si>
  <si>
    <t>T</t>
  </si>
  <si>
    <t>식</t>
  </si>
  <si>
    <t>50</t>
  </si>
  <si>
    <t>S</t>
  </si>
  <si>
    <t>90</t>
  </si>
  <si>
    <t>EQ</t>
  </si>
  <si>
    <t>LA</t>
  </si>
  <si>
    <t>금 액</t>
  </si>
  <si>
    <t>70</t>
  </si>
  <si>
    <t>40</t>
  </si>
  <si>
    <t>130</t>
  </si>
  <si>
    <t>30</t>
  </si>
  <si>
    <t>*</t>
  </si>
  <si>
    <t>10</t>
  </si>
  <si>
    <t>140</t>
  </si>
  <si>
    <t>단 가</t>
  </si>
  <si>
    <t>비 고</t>
  </si>
  <si>
    <t>F</t>
  </si>
  <si>
    <t>80</t>
  </si>
  <si>
    <t>230</t>
  </si>
  <si>
    <t>할 증</t>
  </si>
  <si>
    <t>110</t>
  </si>
  <si>
    <t>60</t>
  </si>
  <si>
    <t>수량</t>
  </si>
  <si>
    <t xml:space="preserve">   </t>
  </si>
  <si>
    <t>OP값</t>
  </si>
  <si>
    <t>220</t>
  </si>
  <si>
    <t>A</t>
  </si>
  <si>
    <t>재료비</t>
  </si>
  <si>
    <t>계</t>
  </si>
  <si>
    <t>120</t>
  </si>
  <si>
    <t>200</t>
  </si>
  <si>
    <t>825</t>
  </si>
  <si>
    <t>180</t>
  </si>
  <si>
    <t>회</t>
  </si>
  <si>
    <t>A01</t>
  </si>
  <si>
    <t>A02</t>
  </si>
  <si>
    <t>T50</t>
  </si>
  <si>
    <t>150</t>
  </si>
  <si>
    <t>815</t>
  </si>
  <si>
    <t>T70</t>
  </si>
  <si>
    <t>320</t>
  </si>
  <si>
    <t>290</t>
  </si>
  <si>
    <t>260</t>
  </si>
  <si>
    <t/>
  </si>
  <si>
    <t>190</t>
  </si>
  <si>
    <t>360</t>
  </si>
  <si>
    <t>규 격</t>
  </si>
  <si>
    <t>20</t>
  </si>
  <si>
    <t>350</t>
  </si>
  <si>
    <t>995</t>
  </si>
  <si>
    <t>A05</t>
  </si>
  <si>
    <t>A03</t>
  </si>
  <si>
    <t>57</t>
  </si>
  <si>
    <t>370</t>
  </si>
  <si>
    <t>A04</t>
  </si>
  <si>
    <t>255</t>
  </si>
  <si>
    <t>300</t>
  </si>
  <si>
    <t>700</t>
  </si>
  <si>
    <t>조</t>
  </si>
  <si>
    <t>A06</t>
  </si>
  <si>
    <t xml:space="preserve">EQ=(MA(80)+LA(80)+EQ(80))*0.68/100
</t>
  </si>
  <si>
    <t xml:space="preserve">.EQ=(MA(230)+LA(230)+EQ(230))*6/100
</t>
  </si>
  <si>
    <t>이                                     윤</t>
  </si>
  <si>
    <t xml:space="preserve">   아.안 전 관 리 비</t>
  </si>
  <si>
    <t xml:space="preserve">   자.기  타  경  비</t>
  </si>
  <si>
    <t xml:space="preserve">   타.일 반 관 리 비</t>
  </si>
  <si>
    <t xml:space="preserve">   사.퇴직금공제부금비</t>
  </si>
  <si>
    <t xml:space="preserve">   거.부 가 가 치 세</t>
  </si>
  <si>
    <t xml:space="preserve">   너.관급자설치관급재대</t>
  </si>
  <si>
    <t xml:space="preserve">   차.환 경 보 전 비</t>
  </si>
  <si>
    <t>150X150X1000</t>
  </si>
  <si>
    <t xml:space="preserve">   ..투수아스콘포장</t>
  </si>
  <si>
    <t xml:space="preserve">   ..휀스걷기 및 재설치</t>
  </si>
  <si>
    <t xml:space="preserve">   ..축구골대 이설</t>
  </si>
  <si>
    <t xml:space="preserve">   ..혼합골재(도착도)</t>
  </si>
  <si>
    <t>SG-GGS-1515C</t>
  </si>
  <si>
    <t xml:space="preserve">   6. 관급자설치관급재대</t>
  </si>
  <si>
    <t xml:space="preserve">   도 급 공 사 비</t>
  </si>
  <si>
    <t xml:space="preserve">   라.건 강 보 험 료</t>
  </si>
  <si>
    <t>굴삭기0.6㎥+덤프24T</t>
  </si>
  <si>
    <t xml:space="preserve">   ..잔토처리(10KM)</t>
  </si>
  <si>
    <t>(재+직노+경)X0.8%</t>
  </si>
  <si>
    <t xml:space="preserve">   ..인조잔디기층포장</t>
  </si>
  <si>
    <t xml:space="preserve">(재료비+직접노무비) * </t>
  </si>
  <si>
    <t xml:space="preserve">   마.연 금 보 험 료</t>
  </si>
  <si>
    <t>[ 소       계 ]</t>
  </si>
  <si>
    <t xml:space="preserve">   5. 폐기물처리비</t>
  </si>
  <si>
    <t xml:space="preserve">관급
금액       </t>
  </si>
  <si>
    <t>(직노+간노)X1.01%</t>
  </si>
  <si>
    <t>SG-SG-0101 →</t>
  </si>
  <si>
    <t xml:space="preserve">   가.간 접 노 무 비</t>
  </si>
  <si>
    <t xml:space="preserve">   공  급  가  액</t>
  </si>
  <si>
    <t xml:space="preserve">   다.고 용 보 험 료</t>
  </si>
  <si>
    <t xml:space="preserve">   순  공  사  비</t>
  </si>
  <si>
    <t>SG-SG-0911 →</t>
  </si>
  <si>
    <t>(직노+간노)X3.7%</t>
  </si>
  <si>
    <t xml:space="preserve">   총 공 사 원 가</t>
  </si>
  <si>
    <t>SG-GGS-1515C →</t>
  </si>
  <si>
    <t xml:space="preserve">   직 접 공 사 비</t>
  </si>
  <si>
    <t xml:space="preserve">(재료비+노무비) * </t>
  </si>
  <si>
    <t xml:space="preserve">   나.산 재 보 험 료</t>
  </si>
  <si>
    <t>(직재+직노)X1.85%</t>
  </si>
  <si>
    <t xml:space="preserve">   ..석  분(도착도)</t>
  </si>
  <si>
    <t>(재+직노+경)X0.68%</t>
  </si>
  <si>
    <t xml:space="preserve">   바.노인장기요양보험료</t>
  </si>
  <si>
    <t xml:space="preserve">   총  공  사  비</t>
  </si>
  <si>
    <t xml:space="preserve">EQ=LA(80)*3.545/100
</t>
  </si>
  <si>
    <t>구         성         비</t>
  </si>
  <si>
    <t>직    접      재    료    비</t>
  </si>
  <si>
    <t>구                  분</t>
  </si>
  <si>
    <t xml:space="preserve">EQ=TOT(280)*10/100-1
</t>
  </si>
  <si>
    <t>간    접      노    무    비</t>
  </si>
  <si>
    <t>산    재      보    험    료</t>
  </si>
  <si>
    <t>직    접      노    무    비</t>
  </si>
  <si>
    <t xml:space="preserve">EQ=EQ(120)*12.81/100
</t>
  </si>
  <si>
    <t>고    용      보    험    료</t>
  </si>
  <si>
    <t>간    접      재    료    비</t>
  </si>
  <si>
    <t>원    가    계    산    서</t>
  </si>
  <si>
    <t>환    경      보    전    비</t>
  </si>
  <si>
    <t xml:space="preserve">LA=LA(80)*13.7/100
</t>
  </si>
  <si>
    <t>A04 →</t>
  </si>
  <si>
    <t>A06 →</t>
  </si>
  <si>
    <t>MG-1040</t>
  </si>
  <si>
    <t>Ø40mm이하</t>
  </si>
  <si>
    <t>A01 →</t>
  </si>
  <si>
    <t>A02 →</t>
  </si>
  <si>
    <t>A03 →</t>
  </si>
  <si>
    <t>A05 →</t>
  </si>
  <si>
    <t xml:space="preserve">EQ = </t>
  </si>
  <si>
    <t>금     액</t>
  </si>
  <si>
    <t xml:space="preserve">MA = </t>
  </si>
  <si>
    <t>합    계</t>
  </si>
  <si>
    <t>노
무
비</t>
  </si>
  <si>
    <t xml:space="preserve">노무비 * </t>
  </si>
  <si>
    <t>화폐변환</t>
  </si>
  <si>
    <t>공 종 명</t>
  </si>
  <si>
    <t>A001</t>
  </si>
  <si>
    <t xml:space="preserve">LA = </t>
  </si>
  <si>
    <t xml:space="preserve">LA+ = </t>
  </si>
  <si>
    <t xml:space="preserve">EQ+ = </t>
  </si>
  <si>
    <t>금액계상</t>
  </si>
  <si>
    <t xml:space="preserve">MA+ = </t>
  </si>
  <si>
    <t>2. 포장공</t>
  </si>
  <si>
    <t xml:space="preserve">계 * </t>
  </si>
  <si>
    <t>IP-003</t>
  </si>
  <si>
    <t>1263</t>
  </si>
  <si>
    <t>H3000</t>
  </si>
  <si>
    <t>1. 토공</t>
  </si>
  <si>
    <t>MG-1011</t>
  </si>
  <si>
    <t>▶총괄내역서</t>
  </si>
  <si>
    <t>GP-001</t>
  </si>
  <si>
    <t>1970</t>
  </si>
  <si>
    <t>건강보험료*</t>
  </si>
  <si>
    <t>폐콘크리트</t>
  </si>
  <si>
    <t>공급가액 *</t>
  </si>
  <si>
    <t>IS-006</t>
  </si>
  <si>
    <t>30KM이내</t>
  </si>
  <si>
    <t>3. 부대공</t>
  </si>
  <si>
    <t>TB-0022</t>
  </si>
  <si>
    <t>IP-101</t>
  </si>
  <si>
    <t>IP-100</t>
  </si>
  <si>
    <t>IP-001</t>
  </si>
  <si>
    <t>1700</t>
  </si>
  <si>
    <t>GP-002</t>
  </si>
  <si>
    <t>GP-003</t>
  </si>
  <si>
    <t xml:space="preserve">.EQ=(LA(230)+EQ(230)+EQ(240))*15.0/100-INT(541/1.1)
</t>
  </si>
  <si>
    <t xml:space="preserve"> .LA = LA(80,0,220)
 .MA = MA(80,0,220)
 .EQ = EQ(80,0,220)
</t>
  </si>
  <si>
    <t xml:space="preserve"> .LA = LA(10,0,80)
 .MA = MA(10,0,80)
 .EQ = EQ(10,0,80)
</t>
  </si>
  <si>
    <t xml:space="preserve">EQ=(LA(80)+LA(90))*3.7/100
</t>
  </si>
  <si>
    <t>[ 소                       계 ]</t>
  </si>
  <si>
    <t xml:space="preserve">EQ=((MA(80)+LA(80))*1.85/100)
</t>
  </si>
  <si>
    <t xml:space="preserve">EQ=(LA(80)+LA(90))*1.01/100
</t>
  </si>
  <si>
    <t>폐     기     물     처     리     비</t>
  </si>
  <si>
    <t>기       계       경       비</t>
  </si>
  <si>
    <t>운            반            비</t>
  </si>
  <si>
    <t>기       타       경       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</si>
</sst>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General;\-General\,&quot;&quot;;@"/>
    <numFmt numFmtId="168" formatCode="#,###;\-#,###;&quot;&quot;;@"/>
    <numFmt numFmtId="169" formatCode="_ * #,##0_ ;_ * \-#,##0_ ;_ * &quot;-&quot;_ ;_ @_ "/>
    <numFmt numFmtId="170" formatCode="#,##0_ "/>
    <numFmt numFmtId="171" formatCode="0.0%"/>
    <numFmt numFmtId="172" formatCode="0.000%"/>
    <numFmt numFmtId="173" formatCode="&quot; (재료비+직접노무비)X2.93%X1.2= &quot;##,##0"/>
  </numFmts>
  <fonts count="42">
    <font>
      <sz val="8"/>
      <name val="굴림"/>
      <family val="0"/>
    </font>
    <font>
      <sz val="10"/>
      <color indexed="8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u val="single"/>
      <sz val="8"/>
      <color indexed="20"/>
      <name val="굴림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바탕체"/>
      <family val="0"/>
    </font>
    <font>
      <u val="single"/>
      <sz val="8"/>
      <color indexed="12"/>
      <name val="굴림"/>
      <family val="0"/>
    </font>
    <font>
      <b/>
      <sz val="18"/>
      <color indexed="8"/>
      <name val="맑은 고딕"/>
      <family val="0"/>
    </font>
    <font>
      <sz val="10"/>
      <color indexed="8"/>
      <name val="맑은 고딕"/>
      <family val="0"/>
    </font>
    <font>
      <sz val="18"/>
      <color indexed="10"/>
      <name val="맑은 고딕"/>
      <family val="0"/>
    </font>
    <font>
      <b/>
      <sz val="11"/>
      <color indexed="10"/>
      <name val="맑은 고딕"/>
      <family val="0"/>
    </font>
    <font>
      <sz val="8"/>
      <color indexed="22"/>
      <name val="굴림"/>
      <family val="0"/>
    </font>
    <font>
      <sz val="10"/>
      <color indexed="8"/>
      <name val="돋움"/>
      <family val="0"/>
    </font>
    <font>
      <b/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69" fontId="21" fillId="0" borderId="0" applyFon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</cellStyleXfs>
  <cellXfs count="111">
    <xf numFmtId="0" fontId="0" fillId="0" borderId="0" xfId="0" applyNumberFormat="1" applyAlignment="1">
      <alignment/>
    </xf>
    <xf numFmtId="41" fontId="2" fillId="0" borderId="0" xfId="50" applyNumberFormat="1" applyFont="1" applyFill="1" applyAlignment="1">
      <alignment vertical="center"/>
    </xf>
    <xf numFmtId="41" fontId="23" fillId="0" borderId="10" xfId="50" applyNumberFormat="1" applyFont="1" applyFill="1" applyBorder="1" applyAlignment="1">
      <alignment horizontal="center" vertical="center"/>
    </xf>
    <xf numFmtId="41" fontId="23" fillId="0" borderId="0" xfId="50" applyNumberFormat="1" applyFont="1" applyFill="1" applyBorder="1" applyAlignment="1">
      <alignment horizontal="center" vertical="center"/>
    </xf>
    <xf numFmtId="41" fontId="23" fillId="0" borderId="0" xfId="50" applyNumberFormat="1" applyFont="1" applyFill="1" applyBorder="1" applyAlignment="1">
      <alignment horizontal="center" vertical="center"/>
    </xf>
    <xf numFmtId="10" fontId="23" fillId="0" borderId="0" xfId="50" applyNumberFormat="1" applyFont="1" applyFill="1" applyBorder="1" applyAlignment="1">
      <alignment horizontal="center" vertical="center"/>
    </xf>
    <xf numFmtId="170" fontId="13" fillId="0" borderId="11" xfId="67" applyNumberFormat="1" applyFont="1" applyFill="1" applyBorder="1" applyAlignment="1">
      <alignment horizontal="right" vertical="center"/>
    </xf>
    <xf numFmtId="41" fontId="13" fillId="0" borderId="10" xfId="50" applyNumberFormat="1" applyFont="1" applyFill="1" applyBorder="1" applyAlignment="1">
      <alignment vertical="center"/>
    </xf>
    <xf numFmtId="41" fontId="2" fillId="0" borderId="0" xfId="50" applyNumberFormat="1" applyFont="1" applyFill="1" applyBorder="1" applyAlignment="1">
      <alignment vertical="center"/>
    </xf>
    <xf numFmtId="170" fontId="13" fillId="0" borderId="12" xfId="67" applyNumberFormat="1" applyFont="1" applyFill="1" applyBorder="1" applyAlignment="1">
      <alignment horizontal="right" vertical="center"/>
    </xf>
    <xf numFmtId="41" fontId="2" fillId="0" borderId="13" xfId="50" applyNumberFormat="1" applyFont="1" applyFill="1" applyBorder="1" applyAlignment="1">
      <alignment horizontal="center" vertical="center"/>
    </xf>
    <xf numFmtId="41" fontId="2" fillId="0" borderId="14" xfId="50" applyNumberFormat="1" applyFont="1" applyFill="1" applyBorder="1" applyAlignment="1">
      <alignment horizontal="center" vertical="center"/>
    </xf>
    <xf numFmtId="41" fontId="2" fillId="0" borderId="15" xfId="50" applyNumberFormat="1" applyFont="1" applyFill="1" applyBorder="1" applyAlignment="1">
      <alignment horizontal="right" vertical="center"/>
    </xf>
    <xf numFmtId="10" fontId="2" fillId="0" borderId="16" xfId="50" applyNumberFormat="1" applyFont="1" applyFill="1" applyBorder="1" applyAlignment="1">
      <alignment vertical="center"/>
    </xf>
    <xf numFmtId="41" fontId="24" fillId="0" borderId="17" xfId="50" applyNumberFormat="1" applyFont="1" applyFill="1" applyBorder="1" applyAlignment="1">
      <alignment vertical="center"/>
    </xf>
    <xf numFmtId="41" fontId="25" fillId="0" borderId="18" xfId="50" applyNumberFormat="1" applyFont="1" applyFill="1" applyBorder="1" applyAlignment="1">
      <alignment horizontal="center" vertical="center"/>
    </xf>
    <xf numFmtId="0" fontId="2" fillId="0" borderId="19" xfId="88" applyNumberFormat="1" applyFont="1" applyBorder="1" applyAlignment="1">
      <alignment vertical="center"/>
      <protection/>
    </xf>
    <xf numFmtId="0" fontId="2" fillId="0" borderId="20" xfId="88" applyNumberFormat="1" applyFont="1" applyBorder="1" applyAlignment="1">
      <alignment vertical="center"/>
      <protection/>
    </xf>
    <xf numFmtId="41" fontId="2" fillId="0" borderId="21" xfId="50" applyNumberFormat="1" applyFont="1" applyFill="1" applyBorder="1" applyAlignment="1">
      <alignment horizontal="center" vertical="center"/>
    </xf>
    <xf numFmtId="41" fontId="2" fillId="0" borderId="18" xfId="50" applyNumberFormat="1" applyFont="1" applyFill="1" applyBorder="1" applyAlignment="1">
      <alignment horizontal="right" vertical="center"/>
    </xf>
    <xf numFmtId="10" fontId="2" fillId="0" borderId="22" xfId="50" applyNumberFormat="1" applyFont="1" applyFill="1" applyBorder="1" applyAlignment="1">
      <alignment vertical="center"/>
    </xf>
    <xf numFmtId="41" fontId="25" fillId="0" borderId="23" xfId="50" applyNumberFormat="1" applyFont="1" applyFill="1" applyBorder="1" applyAlignment="1">
      <alignment horizontal="center" vertical="center"/>
    </xf>
    <xf numFmtId="41" fontId="2" fillId="0" borderId="24" xfId="50" applyNumberFormat="1" applyFont="1" applyFill="1" applyBorder="1" applyAlignment="1">
      <alignment horizontal="center" vertical="center"/>
    </xf>
    <xf numFmtId="41" fontId="2" fillId="0" borderId="24" xfId="50" applyNumberFormat="1" applyFont="1" applyFill="1" applyBorder="1" applyAlignment="1">
      <alignment horizontal="right" vertical="center"/>
    </xf>
    <xf numFmtId="10" fontId="2" fillId="0" borderId="25" xfId="50" applyNumberFormat="1" applyFont="1" applyFill="1" applyBorder="1" applyAlignment="1">
      <alignment vertical="center"/>
    </xf>
    <xf numFmtId="41" fontId="25" fillId="0" borderId="26" xfId="50" applyNumberFormat="1" applyFont="1" applyFill="1" applyBorder="1" applyAlignment="1">
      <alignment horizontal="center" vertical="center"/>
    </xf>
    <xf numFmtId="41" fontId="2" fillId="0" borderId="17" xfId="50" applyNumberFormat="1" applyFont="1" applyFill="1" applyBorder="1" applyAlignment="1">
      <alignment vertical="center"/>
    </xf>
    <xf numFmtId="41" fontId="2" fillId="0" borderId="27" xfId="50" applyNumberFormat="1" applyFont="1" applyFill="1" applyBorder="1" applyAlignment="1">
      <alignment horizontal="center" vertical="center"/>
    </xf>
    <xf numFmtId="41" fontId="2" fillId="0" borderId="28" xfId="50" applyNumberFormat="1" applyFont="1" applyFill="1" applyBorder="1" applyAlignment="1">
      <alignment horizontal="right" vertical="center"/>
    </xf>
    <xf numFmtId="171" fontId="2" fillId="0" borderId="29" xfId="50" applyNumberFormat="1" applyFont="1" applyFill="1" applyBorder="1" applyAlignment="1">
      <alignment vertical="center"/>
    </xf>
    <xf numFmtId="41" fontId="2" fillId="0" borderId="11" xfId="50" applyNumberFormat="1" applyFont="1" applyFill="1" applyBorder="1" applyAlignment="1">
      <alignment vertical="center"/>
    </xf>
    <xf numFmtId="41" fontId="2" fillId="0" borderId="20" xfId="50" applyNumberFormat="1" applyFont="1" applyFill="1" applyBorder="1" applyAlignment="1">
      <alignment vertical="center"/>
    </xf>
    <xf numFmtId="41" fontId="2" fillId="0" borderId="30" xfId="50" applyNumberFormat="1" applyFont="1" applyFill="1" applyBorder="1" applyAlignment="1">
      <alignment horizontal="center" vertical="center"/>
    </xf>
    <xf numFmtId="41" fontId="2" fillId="0" borderId="30" xfId="50" applyNumberFormat="1" applyFont="1" applyFill="1" applyBorder="1" applyAlignment="1">
      <alignment horizontal="right" vertical="center"/>
    </xf>
    <xf numFmtId="10" fontId="2" fillId="0" borderId="31" xfId="50" applyNumberFormat="1" applyFont="1" applyFill="1" applyBorder="1" applyAlignment="1">
      <alignment vertical="center"/>
    </xf>
    <xf numFmtId="41" fontId="2" fillId="0" borderId="32" xfId="50" applyNumberFormat="1" applyFont="1" applyFill="1" applyBorder="1" applyAlignment="1">
      <alignment vertical="center"/>
    </xf>
    <xf numFmtId="41" fontId="2" fillId="0" borderId="33" xfId="50" applyNumberFormat="1" applyFont="1" applyFill="1" applyBorder="1" applyAlignment="1">
      <alignment horizontal="right" vertical="center"/>
    </xf>
    <xf numFmtId="10" fontId="2" fillId="0" borderId="19" xfId="50" applyNumberFormat="1" applyFont="1" applyFill="1" applyBorder="1" applyAlignment="1">
      <alignment vertical="center"/>
    </xf>
    <xf numFmtId="41" fontId="2" fillId="0" borderId="34" xfId="50" applyNumberFormat="1" applyFont="1" applyFill="1" applyBorder="1" applyAlignment="1">
      <alignment vertical="center"/>
    </xf>
    <xf numFmtId="171" fontId="2" fillId="0" borderId="19" xfId="50" applyNumberFormat="1" applyFont="1" applyFill="1" applyBorder="1" applyAlignment="1">
      <alignment vertical="center"/>
    </xf>
    <xf numFmtId="172" fontId="2" fillId="0" borderId="19" xfId="50" applyNumberFormat="1" applyFont="1" applyFill="1" applyBorder="1" applyAlignment="1">
      <alignment vertical="center"/>
    </xf>
    <xf numFmtId="173" fontId="24" fillId="0" borderId="35" xfId="52" applyNumberFormat="1" applyFont="1" applyFill="1" applyBorder="1" applyAlignment="1">
      <alignment horizontal="center" vertical="center"/>
    </xf>
    <xf numFmtId="41" fontId="26" fillId="0" borderId="21" xfId="50" applyNumberFormat="1" applyFont="1" applyFill="1" applyBorder="1" applyAlignment="1">
      <alignment horizontal="left" vertical="center"/>
    </xf>
    <xf numFmtId="41" fontId="2" fillId="0" borderId="21" xfId="50" applyNumberFormat="1" applyFont="1" applyFill="1" applyBorder="1" applyAlignment="1">
      <alignment horizontal="center" vertical="center" shrinkToFit="1"/>
    </xf>
    <xf numFmtId="41" fontId="2" fillId="0" borderId="34" xfId="50" applyNumberFormat="1" applyFont="1" applyFill="1" applyBorder="1" applyAlignment="1">
      <alignment vertical="center"/>
    </xf>
    <xf numFmtId="10" fontId="2" fillId="0" borderId="19" xfId="50" applyNumberFormat="1" applyFont="1" applyFill="1" applyBorder="1" applyAlignment="1">
      <alignment vertical="center"/>
    </xf>
    <xf numFmtId="41" fontId="2" fillId="0" borderId="36" xfId="50" applyNumberFormat="1" applyFont="1" applyFill="1" applyBorder="1" applyAlignment="1">
      <alignment vertical="center"/>
    </xf>
    <xf numFmtId="41" fontId="2" fillId="0" borderId="37" xfId="50" applyNumberFormat="1" applyFont="1" applyFill="1" applyBorder="1" applyAlignment="1">
      <alignment vertical="center"/>
    </xf>
    <xf numFmtId="10" fontId="2" fillId="0" borderId="38" xfId="50" applyNumberFormat="1" applyFont="1" applyFill="1" applyBorder="1" applyAlignment="1">
      <alignment vertical="center"/>
    </xf>
    <xf numFmtId="41" fontId="2" fillId="0" borderId="12" xfId="50" applyNumberFormat="1" applyFont="1" applyFill="1" applyBorder="1" applyAlignment="1">
      <alignment vertical="center"/>
    </xf>
    <xf numFmtId="41" fontId="2" fillId="0" borderId="39" xfId="50" applyNumberFormat="1" applyFont="1" applyFill="1" applyBorder="1" applyAlignment="1">
      <alignment horizontal="right" vertical="center"/>
    </xf>
    <xf numFmtId="10" fontId="2" fillId="0" borderId="40" xfId="50" applyNumberFormat="1" applyFont="1" applyFill="1" applyBorder="1" applyAlignment="1">
      <alignment vertical="center"/>
    </xf>
    <xf numFmtId="41" fontId="2" fillId="0" borderId="41" xfId="50" applyNumberFormat="1" applyFont="1" applyFill="1" applyBorder="1" applyAlignment="1">
      <alignment vertical="center"/>
    </xf>
    <xf numFmtId="0" fontId="0" fillId="0" borderId="0" xfId="86" applyNumberFormat="1">
      <alignment/>
      <protection/>
    </xf>
    <xf numFmtId="167" fontId="0" fillId="33" borderId="42" xfId="86" applyNumberFormat="1" applyFill="1" applyBorder="1" applyAlignment="1">
      <alignment horizontal="center" vertical="center"/>
      <protection/>
    </xf>
    <xf numFmtId="167" fontId="0" fillId="0" borderId="43" xfId="86" applyNumberFormat="1" applyBorder="1" applyAlignment="1">
      <alignment horizontal="center" vertical="center"/>
      <protection/>
    </xf>
    <xf numFmtId="167" fontId="0" fillId="0" borderId="44" xfId="86" applyNumberFormat="1" applyBorder="1" applyAlignment="1">
      <alignment vertical="center"/>
      <protection/>
    </xf>
    <xf numFmtId="167" fontId="0" fillId="0" borderId="43" xfId="86" applyNumberFormat="1" applyBorder="1" applyAlignment="1">
      <alignment vertical="center"/>
      <protection/>
    </xf>
    <xf numFmtId="168" fontId="0" fillId="0" borderId="43" xfId="86" applyNumberFormat="1" applyBorder="1" applyAlignment="1">
      <alignment vertical="center"/>
      <protection/>
    </xf>
    <xf numFmtId="167" fontId="0" fillId="0" borderId="45" xfId="86" applyNumberFormat="1" applyBorder="1" applyAlignment="1">
      <alignment vertical="center" wrapText="1"/>
      <protection/>
    </xf>
    <xf numFmtId="0" fontId="27" fillId="0" borderId="43" xfId="86" applyNumberFormat="1" applyFont="1" applyBorder="1" applyAlignment="1">
      <alignment vertical="center"/>
      <protection/>
    </xf>
    <xf numFmtId="0" fontId="0" fillId="34" borderId="43" xfId="86" applyNumberFormat="1" applyFill="1" applyBorder="1" applyAlignment="1">
      <alignment vertical="center"/>
      <protection/>
    </xf>
    <xf numFmtId="0" fontId="0" fillId="35" borderId="43" xfId="86" applyNumberFormat="1" applyFill="1" applyBorder="1" applyAlignment="1">
      <alignment vertical="center"/>
      <protection/>
    </xf>
    <xf numFmtId="41" fontId="2" fillId="0" borderId="46" xfId="50" applyNumberFormat="1" applyFont="1" applyFill="1" applyBorder="1" applyAlignment="1" applyProtection="1">
      <alignment vertical="center"/>
      <protection/>
    </xf>
    <xf numFmtId="41" fontId="2" fillId="0" borderId="47" xfId="50" applyNumberFormat="1" applyFont="1" applyFill="1" applyBorder="1" applyAlignment="1" applyProtection="1">
      <alignment vertical="center"/>
      <protection/>
    </xf>
    <xf numFmtId="41" fontId="2" fillId="0" borderId="48" xfId="50" applyNumberFormat="1" applyFont="1" applyFill="1" applyBorder="1" applyAlignment="1" applyProtection="1">
      <alignment vertical="center"/>
      <protection/>
    </xf>
    <xf numFmtId="41" fontId="2" fillId="0" borderId="49" xfId="50" applyNumberFormat="1" applyFont="1" applyFill="1" applyBorder="1" applyAlignment="1" applyProtection="1">
      <alignment vertical="center"/>
      <protection/>
    </xf>
    <xf numFmtId="41" fontId="2" fillId="0" borderId="50" xfId="50" applyNumberFormat="1" applyFont="1" applyFill="1" applyBorder="1" applyAlignment="1" applyProtection="1">
      <alignment vertical="center"/>
      <protection/>
    </xf>
    <xf numFmtId="41" fontId="2" fillId="0" borderId="51" xfId="50" applyNumberFormat="1" applyFont="1" applyFill="1" applyBorder="1" applyAlignment="1" applyProtection="1">
      <alignment vertical="center"/>
      <protection/>
    </xf>
    <xf numFmtId="41" fontId="2" fillId="0" borderId="52" xfId="50" applyNumberFormat="1" applyFont="1" applyFill="1" applyBorder="1" applyAlignment="1" applyProtection="1">
      <alignment vertical="center"/>
      <protection/>
    </xf>
    <xf numFmtId="41" fontId="2" fillId="0" borderId="53" xfId="50" applyNumberFormat="1" applyFont="1" applyFill="1" applyBorder="1" applyAlignment="1" applyProtection="1">
      <alignment horizontal="right" vertical="center"/>
      <protection/>
    </xf>
    <xf numFmtId="41" fontId="2" fillId="0" borderId="54" xfId="50" applyNumberFormat="1" applyFont="1" applyFill="1" applyBorder="1" applyAlignment="1" applyProtection="1">
      <alignment horizontal="center" vertical="center"/>
      <protection/>
    </xf>
    <xf numFmtId="41" fontId="2" fillId="0" borderId="55" xfId="50" applyNumberFormat="1" applyFont="1" applyFill="1" applyBorder="1" applyAlignment="1">
      <alignment horizontal="center" vertical="center"/>
    </xf>
    <xf numFmtId="41" fontId="2" fillId="0" borderId="27" xfId="50" applyNumberFormat="1" applyFont="1" applyFill="1" applyBorder="1" applyAlignment="1">
      <alignment horizontal="center" vertical="center"/>
    </xf>
    <xf numFmtId="41" fontId="24" fillId="0" borderId="56" xfId="50" applyNumberFormat="1" applyFont="1" applyFill="1" applyBorder="1" applyAlignment="1">
      <alignment horizontal="center" vertical="center" wrapText="1"/>
    </xf>
    <xf numFmtId="0" fontId="28" fillId="0" borderId="57" xfId="88" applyNumberFormat="1" applyFont="1" applyBorder="1" applyAlignment="1">
      <alignment/>
      <protection/>
    </xf>
    <xf numFmtId="41" fontId="2" fillId="0" borderId="39" xfId="50" applyNumberFormat="1" applyFont="1" applyFill="1" applyBorder="1" applyAlignment="1">
      <alignment horizontal="center" vertical="center"/>
    </xf>
    <xf numFmtId="41" fontId="2" fillId="0" borderId="40" xfId="50" applyNumberFormat="1" applyFont="1" applyFill="1" applyBorder="1" applyAlignment="1">
      <alignment horizontal="center" vertical="center"/>
    </xf>
    <xf numFmtId="41" fontId="2" fillId="0" borderId="47" xfId="50" applyNumberFormat="1" applyFont="1" applyFill="1" applyBorder="1" applyAlignment="1">
      <alignment horizontal="center" vertical="center"/>
    </xf>
    <xf numFmtId="41" fontId="2" fillId="0" borderId="58" xfId="50" applyNumberFormat="1" applyFont="1" applyFill="1" applyBorder="1" applyAlignment="1" applyProtection="1">
      <alignment horizontal="center" vertical="center"/>
      <protection/>
    </xf>
    <xf numFmtId="41" fontId="2" fillId="0" borderId="59" xfId="50" applyNumberFormat="1" applyFont="1" applyFill="1" applyBorder="1" applyAlignment="1" applyProtection="1">
      <alignment horizontal="center" vertical="center"/>
      <protection/>
    </xf>
    <xf numFmtId="41" fontId="2" fillId="0" borderId="38" xfId="50" applyNumberFormat="1" applyFont="1" applyFill="1" applyBorder="1" applyAlignment="1" applyProtection="1">
      <alignment horizontal="center" vertical="center"/>
      <protection/>
    </xf>
    <xf numFmtId="41" fontId="2" fillId="0" borderId="60" xfId="50" applyNumberFormat="1" applyFont="1" applyFill="1" applyBorder="1" applyAlignment="1">
      <alignment horizontal="center" vertical="center"/>
    </xf>
    <xf numFmtId="41" fontId="2" fillId="0" borderId="14" xfId="50" applyNumberFormat="1" applyFont="1" applyFill="1" applyBorder="1" applyAlignment="1">
      <alignment horizontal="center" vertical="center"/>
    </xf>
    <xf numFmtId="41" fontId="29" fillId="0" borderId="61" xfId="50" applyNumberFormat="1" applyFont="1" applyFill="1" applyBorder="1" applyAlignment="1">
      <alignment horizontal="center" vertical="center"/>
    </xf>
    <xf numFmtId="41" fontId="29" fillId="0" borderId="62" xfId="50" applyNumberFormat="1" applyFont="1" applyFill="1" applyBorder="1" applyAlignment="1">
      <alignment horizontal="center" vertical="center"/>
    </xf>
    <xf numFmtId="41" fontId="29" fillId="0" borderId="63" xfId="50" applyNumberFormat="1" applyFont="1" applyFill="1" applyBorder="1" applyAlignment="1">
      <alignment horizontal="center" vertical="center"/>
    </xf>
    <xf numFmtId="0" fontId="13" fillId="0" borderId="59" xfId="50" applyNumberFormat="1" applyFont="1" applyFill="1" applyBorder="1" applyAlignment="1">
      <alignment horizontal="right" vertical="center"/>
    </xf>
    <xf numFmtId="41" fontId="2" fillId="0" borderId="64" xfId="50" applyNumberFormat="1" applyFont="1" applyFill="1" applyBorder="1" applyAlignment="1">
      <alignment horizontal="center" vertical="center"/>
    </xf>
    <xf numFmtId="41" fontId="2" fillId="0" borderId="65" xfId="50" applyNumberFormat="1" applyFont="1" applyFill="1" applyBorder="1" applyAlignment="1">
      <alignment horizontal="center" vertical="center"/>
    </xf>
    <xf numFmtId="41" fontId="2" fillId="0" borderId="66" xfId="50" applyNumberFormat="1" applyFont="1" applyFill="1" applyBorder="1" applyAlignment="1">
      <alignment horizontal="center" vertical="center"/>
    </xf>
    <xf numFmtId="41" fontId="2" fillId="0" borderId="67" xfId="50" applyNumberFormat="1" applyFont="1" applyFill="1" applyBorder="1" applyAlignment="1">
      <alignment horizontal="center" vertical="center"/>
    </xf>
    <xf numFmtId="41" fontId="2" fillId="0" borderId="56" xfId="50" applyNumberFormat="1" applyFont="1" applyFill="1" applyBorder="1" applyAlignment="1">
      <alignment horizontal="center" vertical="top" textRotation="255"/>
    </xf>
    <xf numFmtId="41" fontId="2" fillId="0" borderId="57" xfId="50" applyNumberFormat="1" applyFont="1" applyFill="1" applyBorder="1" applyAlignment="1">
      <alignment horizontal="center" vertical="top" textRotation="255"/>
    </xf>
    <xf numFmtId="41" fontId="2" fillId="0" borderId="68" xfId="50" applyNumberFormat="1" applyFont="1" applyFill="1" applyBorder="1" applyAlignment="1">
      <alignment horizontal="center" vertical="top" textRotation="255"/>
    </xf>
    <xf numFmtId="41" fontId="2" fillId="0" borderId="43" xfId="50" applyNumberFormat="1" applyFont="1" applyFill="1" applyBorder="1" applyAlignment="1">
      <alignment horizontal="center" vertical="top" textRotation="255"/>
    </xf>
    <xf numFmtId="41" fontId="2" fillId="0" borderId="51" xfId="50" applyNumberFormat="1" applyFont="1" applyFill="1" applyBorder="1" applyAlignment="1">
      <alignment horizontal="center" vertical="center" wrapText="1"/>
    </xf>
    <xf numFmtId="41" fontId="2" fillId="0" borderId="69" xfId="50" applyNumberFormat="1" applyFont="1" applyFill="1" applyBorder="1" applyAlignment="1">
      <alignment horizontal="center" vertical="center"/>
    </xf>
    <xf numFmtId="41" fontId="2" fillId="0" borderId="70" xfId="50" applyNumberFormat="1" applyFont="1" applyFill="1" applyBorder="1" applyAlignment="1">
      <alignment horizontal="center" vertical="center"/>
    </xf>
    <xf numFmtId="167" fontId="0" fillId="33" borderId="54" xfId="86" applyNumberFormat="1" applyFill="1" applyBorder="1" applyAlignment="1">
      <alignment horizontal="center" vertical="center"/>
      <protection/>
    </xf>
    <xf numFmtId="167" fontId="0" fillId="33" borderId="71" xfId="86" applyNumberFormat="1" applyFill="1" applyBorder="1" applyAlignment="1">
      <alignment horizontal="center" vertical="center" wrapText="1"/>
      <protection/>
    </xf>
    <xf numFmtId="167" fontId="0" fillId="33" borderId="72" xfId="86" applyNumberFormat="1" applyFill="1" applyBorder="1" applyAlignment="1">
      <alignment horizontal="center" vertical="center" wrapText="1"/>
      <protection/>
    </xf>
    <xf numFmtId="167" fontId="0" fillId="33" borderId="73" xfId="86" applyNumberFormat="1" applyFill="1" applyBorder="1" applyAlignment="1">
      <alignment horizontal="center" vertical="center"/>
      <protection/>
    </xf>
    <xf numFmtId="167" fontId="0" fillId="33" borderId="74" xfId="86" applyNumberFormat="1" applyFill="1" applyBorder="1" applyAlignment="1">
      <alignment horizontal="center" vertical="center"/>
      <protection/>
    </xf>
    <xf numFmtId="167" fontId="0" fillId="33" borderId="42" xfId="86" applyNumberFormat="1" applyFill="1" applyBorder="1" applyAlignment="1">
      <alignment horizontal="center" vertical="center"/>
      <protection/>
    </xf>
    <xf numFmtId="0" fontId="22" fillId="0" borderId="0" xfId="86" applyNumberFormat="1" applyFont="1" applyAlignment="1">
      <alignment vertical="center"/>
      <protection/>
    </xf>
    <xf numFmtId="167" fontId="0" fillId="0" borderId="74" xfId="86" applyNumberFormat="1" applyFont="1" applyFill="1" applyBorder="1" applyAlignment="1" applyProtection="1">
      <alignment vertical="center"/>
      <protection/>
    </xf>
    <xf numFmtId="167" fontId="0" fillId="0" borderId="42" xfId="86" applyNumberFormat="1" applyFont="1" applyFill="1" applyBorder="1" applyAlignment="1" applyProtection="1">
      <alignment vertical="center"/>
      <protection/>
    </xf>
    <xf numFmtId="167" fontId="0" fillId="0" borderId="42" xfId="86" applyNumberFormat="1" applyFont="1" applyFill="1" applyBorder="1" applyAlignment="1" applyProtection="1">
      <alignment horizontal="center" vertical="center"/>
      <protection/>
    </xf>
    <xf numFmtId="168" fontId="0" fillId="0" borderId="42" xfId="86" applyNumberFormat="1" applyFont="1" applyFill="1" applyBorder="1" applyAlignment="1" applyProtection="1">
      <alignment vertical="center"/>
      <protection/>
    </xf>
    <xf numFmtId="167" fontId="0" fillId="0" borderId="72" xfId="86" applyNumberFormat="1" applyFont="1" applyFill="1" applyBorder="1" applyAlignment="1" applyProtection="1">
      <alignment vertical="center" wrapText="1"/>
      <protection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3" xfId="50"/>
    <cellStyle name="쉼표 [0]_설계서갑지-수원여고" xfId="51"/>
    <cellStyle name="쉼표 [0]_설계예산서-1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LNG15" xfId="64"/>
    <cellStyle name="Currency" xfId="65"/>
    <cellStyle name="Currency [0]" xfId="66"/>
    <cellStyle name="통화 [0] 2" xfId="67"/>
    <cellStyle name="통화 [0]_설계서갑지-수원여고" xfId="68"/>
    <cellStyle name="표준 10" xfId="69"/>
    <cellStyle name="표준 11" xfId="70"/>
    <cellStyle name="표준 12" xfId="71"/>
    <cellStyle name="표준 13" xfId="72"/>
    <cellStyle name="표준 14" xfId="73"/>
    <cellStyle name="표준 15" xfId="74"/>
    <cellStyle name="표준 16" xfId="75"/>
    <cellStyle name="표준 17" xfId="76"/>
    <cellStyle name="표준 18" xfId="77"/>
    <cellStyle name="표준 19" xfId="78"/>
    <cellStyle name="표준 2" xfId="79"/>
    <cellStyle name="표준 20" xfId="80"/>
    <cellStyle name="표준 21" xfId="81"/>
    <cellStyle name="표준 22" xfId="82"/>
    <cellStyle name="표준 23" xfId="83"/>
    <cellStyle name="표준 24" xfId="84"/>
    <cellStyle name="표준 25" xfId="85"/>
    <cellStyle name="표준 26" xfId="86"/>
    <cellStyle name="표준 3" xfId="87"/>
    <cellStyle name="표준 3 18" xfId="88"/>
    <cellStyle name="표준 4" xfId="89"/>
    <cellStyle name="표준 5" xfId="90"/>
    <cellStyle name="표준 6" xfId="91"/>
    <cellStyle name="표준 7" xfId="92"/>
    <cellStyle name="표준 8" xfId="93"/>
    <cellStyle name="표준 9" xfId="94"/>
    <cellStyle name="표준_LNG15" xfId="95"/>
    <cellStyle name="Hyperlink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view="pageBreakPreview" zoomScale="85" zoomScaleSheetLayoutView="85" colorId="22" workbookViewId="0" topLeftCell="A1">
      <selection activeCell="A1" sqref="A1:G1"/>
    </sheetView>
  </sheetViews>
  <sheetFormatPr defaultColWidth="9.33203125" defaultRowHeight="18" customHeight="1"/>
  <cols>
    <col min="1" max="2" width="8.66015625" style="1" customWidth="1"/>
    <col min="3" max="3" width="47" style="1" bestFit="1" customWidth="1"/>
    <col min="4" max="4" width="31.5" style="1" customWidth="1"/>
    <col min="5" max="5" width="52.5" style="1" customWidth="1"/>
    <col min="6" max="6" width="19.16015625" style="1" customWidth="1"/>
    <col min="7" max="7" width="56" style="1" customWidth="1"/>
    <col min="8" max="8" width="18.66015625" style="1" bestFit="1" customWidth="1"/>
    <col min="9" max="9" width="19" style="1" bestFit="1" customWidth="1"/>
    <col min="10" max="256" width="9.33203125" style="1" customWidth="1"/>
  </cols>
  <sheetData>
    <row r="1" spans="1:7" ht="27" customHeight="1">
      <c r="A1" s="84" t="s">
        <v>206</v>
      </c>
      <c r="B1" s="85"/>
      <c r="C1" s="85"/>
      <c r="D1" s="85"/>
      <c r="E1" s="85"/>
      <c r="F1" s="85"/>
      <c r="G1" s="86"/>
    </row>
    <row r="2" spans="1:7" ht="20.25" customHeight="1">
      <c r="A2" s="2"/>
      <c r="B2" s="3"/>
      <c r="C2" s="3"/>
      <c r="D2" s="4"/>
      <c r="E2" s="3"/>
      <c r="F2" s="5"/>
      <c r="G2" s="6" t="s">
        <v>73</v>
      </c>
    </row>
    <row r="3" spans="1:7" ht="20.25" customHeight="1">
      <c r="A3" s="7"/>
      <c r="B3" s="8"/>
      <c r="C3" s="8"/>
      <c r="D3" s="8"/>
      <c r="E3" s="87"/>
      <c r="F3" s="87"/>
      <c r="G3" s="9"/>
    </row>
    <row r="4" spans="1:7" ht="20.25" customHeight="1">
      <c r="A4" s="88" t="s">
        <v>198</v>
      </c>
      <c r="B4" s="89"/>
      <c r="C4" s="89"/>
      <c r="D4" s="71" t="s">
        <v>218</v>
      </c>
      <c r="E4" s="90" t="s">
        <v>196</v>
      </c>
      <c r="F4" s="91"/>
      <c r="G4" s="10" t="s">
        <v>7</v>
      </c>
    </row>
    <row r="5" spans="1:7" ht="20.25" customHeight="1">
      <c r="A5" s="92" t="s">
        <v>65</v>
      </c>
      <c r="B5" s="95" t="s">
        <v>116</v>
      </c>
      <c r="C5" s="11" t="s">
        <v>197</v>
      </c>
      <c r="D5" s="63"/>
      <c r="E5" s="12"/>
      <c r="F5" s="13"/>
      <c r="G5" s="14"/>
    </row>
    <row r="6" spans="1:7" ht="20.25" customHeight="1">
      <c r="A6" s="93"/>
      <c r="B6" s="95"/>
      <c r="C6" s="11" t="s">
        <v>205</v>
      </c>
      <c r="D6" s="64"/>
      <c r="E6" s="15"/>
      <c r="F6" s="16"/>
      <c r="G6" s="17"/>
    </row>
    <row r="7" spans="1:7" ht="20.25" customHeight="1">
      <c r="A7" s="93"/>
      <c r="B7" s="95"/>
      <c r="C7" s="18" t="s">
        <v>79</v>
      </c>
      <c r="D7" s="64"/>
      <c r="E7" s="19"/>
      <c r="F7" s="20"/>
      <c r="G7" s="21"/>
    </row>
    <row r="8" spans="1:7" ht="20.25" customHeight="1">
      <c r="A8" s="93"/>
      <c r="B8" s="95"/>
      <c r="C8" s="22" t="s">
        <v>174</v>
      </c>
      <c r="D8" s="65"/>
      <c r="E8" s="23"/>
      <c r="F8" s="24"/>
      <c r="G8" s="25"/>
    </row>
    <row r="9" spans="1:7" ht="20.25" customHeight="1">
      <c r="A9" s="93"/>
      <c r="B9" s="96" t="s">
        <v>221</v>
      </c>
      <c r="C9" s="11" t="s">
        <v>202</v>
      </c>
      <c r="D9" s="66"/>
      <c r="E9" s="12"/>
      <c r="F9" s="13"/>
      <c r="G9" s="26"/>
    </row>
    <row r="10" spans="1:7" ht="20.25" customHeight="1">
      <c r="A10" s="93"/>
      <c r="B10" s="97"/>
      <c r="C10" s="27" t="s">
        <v>200</v>
      </c>
      <c r="D10" s="67"/>
      <c r="E10" s="28" t="s">
        <v>6</v>
      </c>
      <c r="F10" s="29">
        <v>0.137</v>
      </c>
      <c r="G10" s="30"/>
    </row>
    <row r="11" spans="1:7" ht="20.25" customHeight="1">
      <c r="A11" s="93"/>
      <c r="B11" s="98"/>
      <c r="C11" s="18" t="s">
        <v>258</v>
      </c>
      <c r="D11" s="64"/>
      <c r="E11" s="19"/>
      <c r="F11" s="20"/>
      <c r="G11" s="31"/>
    </row>
    <row r="12" spans="1:7" ht="20.25" customHeight="1">
      <c r="A12" s="93"/>
      <c r="B12" s="95" t="s">
        <v>5</v>
      </c>
      <c r="C12" s="32" t="s">
        <v>263</v>
      </c>
      <c r="D12" s="63"/>
      <c r="E12" s="33"/>
      <c r="F12" s="34"/>
      <c r="G12" s="35"/>
    </row>
    <row r="13" spans="1:7" ht="20.25" customHeight="1">
      <c r="A13" s="93"/>
      <c r="B13" s="95"/>
      <c r="C13" s="11" t="s">
        <v>262</v>
      </c>
      <c r="D13" s="67"/>
      <c r="E13" s="36"/>
      <c r="F13" s="37"/>
      <c r="G13" s="38"/>
    </row>
    <row r="14" spans="1:7" ht="20.25" customHeight="1">
      <c r="A14" s="93"/>
      <c r="B14" s="95"/>
      <c r="C14" s="27" t="s">
        <v>201</v>
      </c>
      <c r="D14" s="67"/>
      <c r="E14" s="36" t="s">
        <v>222</v>
      </c>
      <c r="F14" s="39">
        <v>0.037</v>
      </c>
      <c r="G14" s="38"/>
    </row>
    <row r="15" spans="1:7" ht="20.25" customHeight="1">
      <c r="A15" s="93"/>
      <c r="B15" s="95"/>
      <c r="C15" s="27" t="s">
        <v>204</v>
      </c>
      <c r="D15" s="67"/>
      <c r="E15" s="36" t="s">
        <v>222</v>
      </c>
      <c r="F15" s="37">
        <v>0.0101</v>
      </c>
      <c r="G15" s="38"/>
    </row>
    <row r="16" spans="1:7" ht="20.25" customHeight="1">
      <c r="A16" s="93"/>
      <c r="B16" s="95"/>
      <c r="C16" s="18" t="s">
        <v>69</v>
      </c>
      <c r="D16" s="67"/>
      <c r="E16" s="36" t="s">
        <v>6</v>
      </c>
      <c r="F16" s="40">
        <v>0.03545</v>
      </c>
      <c r="G16" s="38"/>
    </row>
    <row r="17" spans="1:7" ht="20.25" customHeight="1">
      <c r="A17" s="93"/>
      <c r="B17" s="95"/>
      <c r="C17" s="18" t="s">
        <v>68</v>
      </c>
      <c r="D17" s="67"/>
      <c r="E17" s="36" t="s">
        <v>6</v>
      </c>
      <c r="F17" s="37">
        <v>0.045</v>
      </c>
      <c r="G17" s="38"/>
    </row>
    <row r="18" spans="1:7" ht="20.25" customHeight="1">
      <c r="A18" s="93"/>
      <c r="B18" s="95"/>
      <c r="C18" s="18" t="s">
        <v>78</v>
      </c>
      <c r="D18" s="64"/>
      <c r="E18" s="36" t="s">
        <v>241</v>
      </c>
      <c r="F18" s="37">
        <v>0.1281</v>
      </c>
      <c r="G18" s="38"/>
    </row>
    <row r="19" spans="1:7" ht="20.25" customHeight="1">
      <c r="A19" s="93"/>
      <c r="B19" s="95"/>
      <c r="C19" s="18" t="s">
        <v>71</v>
      </c>
      <c r="D19" s="64"/>
      <c r="E19" s="36" t="s">
        <v>6</v>
      </c>
      <c r="F19" s="39">
        <v>0.023</v>
      </c>
      <c r="G19" s="38"/>
    </row>
    <row r="20" spans="1:8" ht="20.25" customHeight="1">
      <c r="A20" s="93"/>
      <c r="B20" s="95"/>
      <c r="C20" s="27" t="s">
        <v>66</v>
      </c>
      <c r="D20" s="66"/>
      <c r="E20" s="36" t="s">
        <v>172</v>
      </c>
      <c r="F20" s="37">
        <v>0.0185</v>
      </c>
      <c r="G20" s="41"/>
      <c r="H20" s="42"/>
    </row>
    <row r="21" spans="1:7" ht="20.25" customHeight="1">
      <c r="A21" s="93"/>
      <c r="B21" s="95"/>
      <c r="C21" s="27" t="s">
        <v>264</v>
      </c>
      <c r="D21" s="67"/>
      <c r="E21" s="36" t="s">
        <v>188</v>
      </c>
      <c r="F21" s="39">
        <v>0.065</v>
      </c>
      <c r="G21" s="38"/>
    </row>
    <row r="22" spans="1:7" ht="20.25" customHeight="1">
      <c r="A22" s="93"/>
      <c r="B22" s="95"/>
      <c r="C22" s="18" t="s">
        <v>207</v>
      </c>
      <c r="D22" s="67"/>
      <c r="E22" s="36" t="s">
        <v>67</v>
      </c>
      <c r="F22" s="39">
        <v>0.008</v>
      </c>
      <c r="G22" s="38"/>
    </row>
    <row r="23" spans="1:7" ht="20.25" customHeight="1">
      <c r="A23" s="93"/>
      <c r="B23" s="95"/>
      <c r="C23" s="43" t="s">
        <v>70</v>
      </c>
      <c r="D23" s="67"/>
      <c r="E23" s="36" t="s">
        <v>67</v>
      </c>
      <c r="F23" s="45">
        <v>0.0068</v>
      </c>
      <c r="G23" s="44"/>
    </row>
    <row r="24" spans="1:7" ht="20.25" customHeight="1">
      <c r="A24" s="94"/>
      <c r="B24" s="95"/>
      <c r="C24" s="22" t="s">
        <v>258</v>
      </c>
      <c r="D24" s="65"/>
      <c r="E24" s="23"/>
      <c r="F24" s="24"/>
      <c r="G24" s="46"/>
    </row>
    <row r="25" spans="1:7" ht="20.25" customHeight="1">
      <c r="A25" s="82" t="s">
        <v>117</v>
      </c>
      <c r="B25" s="83"/>
      <c r="C25" s="83"/>
      <c r="D25" s="66"/>
      <c r="E25" s="12"/>
      <c r="F25" s="13"/>
      <c r="G25" s="26"/>
    </row>
    <row r="26" spans="1:7" ht="20.25" customHeight="1">
      <c r="A26" s="72" t="s">
        <v>62</v>
      </c>
      <c r="B26" s="73"/>
      <c r="C26" s="73"/>
      <c r="D26" s="67"/>
      <c r="E26" s="36" t="s">
        <v>232</v>
      </c>
      <c r="F26" s="37">
        <v>0.06</v>
      </c>
      <c r="G26" s="38"/>
    </row>
    <row r="27" spans="1:7" ht="20.25" customHeight="1">
      <c r="A27" s="72" t="s">
        <v>151</v>
      </c>
      <c r="B27" s="73"/>
      <c r="C27" s="73"/>
      <c r="D27" s="67"/>
      <c r="E27" s="36" t="s">
        <v>80</v>
      </c>
      <c r="F27" s="39">
        <v>0.15</v>
      </c>
      <c r="G27" s="38"/>
    </row>
    <row r="28" spans="1:7" ht="20.25" customHeight="1">
      <c r="A28" s="72" t="s">
        <v>261</v>
      </c>
      <c r="B28" s="73"/>
      <c r="C28" s="73"/>
      <c r="D28" s="67"/>
      <c r="E28" s="36"/>
      <c r="F28" s="37"/>
      <c r="G28" s="38"/>
    </row>
    <row r="29" spans="1:7" ht="20.25" customHeight="1">
      <c r="A29" s="72" t="s">
        <v>61</v>
      </c>
      <c r="B29" s="73"/>
      <c r="C29" s="73"/>
      <c r="D29" s="67"/>
      <c r="E29" s="36"/>
      <c r="F29" s="37"/>
      <c r="G29" s="38"/>
    </row>
    <row r="30" spans="1:7" ht="20.25" customHeight="1">
      <c r="A30" s="72" t="s">
        <v>58</v>
      </c>
      <c r="B30" s="73"/>
      <c r="C30" s="73"/>
      <c r="D30" s="67"/>
      <c r="E30" s="36" t="s">
        <v>243</v>
      </c>
      <c r="F30" s="39">
        <v>0.1</v>
      </c>
      <c r="G30" s="38"/>
    </row>
    <row r="31" spans="1:7" ht="20.25" customHeight="1">
      <c r="A31" s="72" t="s">
        <v>59</v>
      </c>
      <c r="B31" s="73"/>
      <c r="C31" s="73"/>
      <c r="D31" s="67"/>
      <c r="E31" s="36"/>
      <c r="F31" s="37"/>
      <c r="G31" s="38"/>
    </row>
    <row r="32" spans="1:7" ht="20.25" customHeight="1">
      <c r="A32" s="74" t="s">
        <v>176</v>
      </c>
      <c r="B32" s="76" t="s">
        <v>18</v>
      </c>
      <c r="C32" s="77"/>
      <c r="D32" s="68"/>
      <c r="E32" s="50"/>
      <c r="F32" s="51"/>
      <c r="G32" s="52"/>
    </row>
    <row r="33" spans="1:7" ht="20.25" customHeight="1">
      <c r="A33" s="75"/>
      <c r="B33" s="78" t="s">
        <v>258</v>
      </c>
      <c r="C33" s="78"/>
      <c r="D33" s="64"/>
      <c r="E33" s="19"/>
      <c r="F33" s="24"/>
      <c r="G33" s="47"/>
    </row>
    <row r="34" spans="1:7" ht="20.25" customHeight="1">
      <c r="A34" s="79" t="s">
        <v>63</v>
      </c>
      <c r="B34" s="80"/>
      <c r="C34" s="81"/>
      <c r="D34" s="69"/>
      <c r="E34" s="70"/>
      <c r="F34" s="48"/>
      <c r="G34" s="49"/>
    </row>
    <row r="35" ht="20.25" customHeight="1"/>
    <row r="36" ht="20.25" customHeight="1"/>
    <row r="37" ht="20.25" customHeight="1"/>
    <row r="38" ht="20.25" customHeight="1"/>
    <row r="39" ht="19.5" customHeight="1"/>
  </sheetData>
  <sheetProtection/>
  <mergeCells count="19">
    <mergeCell ref="A31:C31"/>
    <mergeCell ref="A32:A33"/>
    <mergeCell ref="B32:C32"/>
    <mergeCell ref="B33:C33"/>
    <mergeCell ref="A34:C34"/>
    <mergeCell ref="A25:C25"/>
    <mergeCell ref="A26:C26"/>
    <mergeCell ref="A27:C27"/>
    <mergeCell ref="A29:C29"/>
    <mergeCell ref="A30:C30"/>
    <mergeCell ref="A28:C28"/>
    <mergeCell ref="A1:G1"/>
    <mergeCell ref="E3:F3"/>
    <mergeCell ref="A4:C4"/>
    <mergeCell ref="E4:F4"/>
    <mergeCell ref="A5:A24"/>
    <mergeCell ref="B5:B8"/>
    <mergeCell ref="B9:B11"/>
    <mergeCell ref="B12:B24"/>
  </mergeCells>
  <printOptions/>
  <pageMargins left="0.7872222065925598" right="0" top="0.39347222447395325" bottom="0.28986111283302307" header="0" footer="0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68"/>
  <sheetViews>
    <sheetView defaultGridColor="0" zoomScaleSheetLayoutView="75" colorId="22" workbookViewId="0" topLeftCell="A55">
      <selection activeCell="F78" sqref="F78"/>
    </sheetView>
  </sheetViews>
  <sheetFormatPr defaultColWidth="9.33203125" defaultRowHeight="18" customHeight="1"/>
  <cols>
    <col min="1" max="1" width="35.33203125" style="53" bestFit="1" customWidth="1"/>
    <col min="2" max="2" width="28.83203125" style="53" bestFit="1" customWidth="1"/>
    <col min="3" max="3" width="8" style="53" customWidth="1"/>
    <col min="4" max="4" width="5" style="53" customWidth="1"/>
    <col min="5" max="12" width="13" style="53" customWidth="1"/>
    <col min="13" max="13" width="10" style="53" customWidth="1"/>
    <col min="14" max="59" width="0" style="53" hidden="1" customWidth="1"/>
    <col min="60" max="256" width="9.33203125" style="53" customWidth="1"/>
  </cols>
  <sheetData>
    <row r="2" spans="1:13" ht="18" customHeight="1">
      <c r="A2" s="102" t="s">
        <v>224</v>
      </c>
      <c r="B2" s="99" t="s">
        <v>135</v>
      </c>
      <c r="C2" s="99" t="s">
        <v>111</v>
      </c>
      <c r="D2" s="99" t="s">
        <v>51</v>
      </c>
      <c r="E2" s="99" t="s">
        <v>56</v>
      </c>
      <c r="F2" s="99" t="s">
        <v>132</v>
      </c>
      <c r="G2" s="99" t="s">
        <v>55</v>
      </c>
      <c r="H2" s="99" t="s">
        <v>132</v>
      </c>
      <c r="I2" s="99" t="s">
        <v>54</v>
      </c>
      <c r="J2" s="99" t="s">
        <v>132</v>
      </c>
      <c r="K2" s="99" t="s">
        <v>220</v>
      </c>
      <c r="L2" s="99" t="s">
        <v>132</v>
      </c>
      <c r="M2" s="100" t="s">
        <v>104</v>
      </c>
    </row>
    <row r="3" spans="1:25" ht="18" customHeight="1">
      <c r="A3" s="103" t="s">
        <v>132</v>
      </c>
      <c r="B3" s="104" t="s">
        <v>132</v>
      </c>
      <c r="C3" s="104" t="s">
        <v>132</v>
      </c>
      <c r="D3" s="104" t="s">
        <v>132</v>
      </c>
      <c r="E3" s="54" t="s">
        <v>103</v>
      </c>
      <c r="F3" s="54" t="s">
        <v>95</v>
      </c>
      <c r="G3" s="54" t="s">
        <v>103</v>
      </c>
      <c r="H3" s="54" t="s">
        <v>95</v>
      </c>
      <c r="I3" s="54" t="s">
        <v>103</v>
      </c>
      <c r="J3" s="54" t="s">
        <v>95</v>
      </c>
      <c r="K3" s="54" t="s">
        <v>103</v>
      </c>
      <c r="L3" s="54" t="s">
        <v>95</v>
      </c>
      <c r="M3" s="101" t="s">
        <v>132</v>
      </c>
      <c r="S3" s="55" t="s">
        <v>108</v>
      </c>
      <c r="T3" s="55" t="s">
        <v>223</v>
      </c>
      <c r="U3" s="55" t="s">
        <v>113</v>
      </c>
      <c r="V3" s="55" t="s">
        <v>93</v>
      </c>
      <c r="W3" s="55" t="s">
        <v>94</v>
      </c>
      <c r="X3" s="55" t="s">
        <v>86</v>
      </c>
      <c r="Y3" s="55" t="s">
        <v>229</v>
      </c>
    </row>
    <row r="4" spans="1:15" ht="18" customHeight="1">
      <c r="A4" s="56" t="s">
        <v>76</v>
      </c>
      <c r="B4" s="57" t="s">
        <v>132</v>
      </c>
      <c r="C4" s="57">
        <v>0</v>
      </c>
      <c r="D4" s="57" t="s">
        <v>132</v>
      </c>
      <c r="F4" s="58"/>
      <c r="H4" s="58"/>
      <c r="J4" s="58"/>
      <c r="L4" s="58"/>
      <c r="M4" s="59" t="s">
        <v>132</v>
      </c>
      <c r="N4" s="53" t="s">
        <v>132</v>
      </c>
      <c r="O4" s="53" t="s">
        <v>115</v>
      </c>
    </row>
    <row r="5" spans="1:61" ht="18" customHeight="1">
      <c r="A5" s="56" t="s">
        <v>29</v>
      </c>
      <c r="B5" s="57" t="s">
        <v>132</v>
      </c>
      <c r="C5" s="57">
        <v>1</v>
      </c>
      <c r="D5" s="57" t="s">
        <v>89</v>
      </c>
      <c r="E5" s="58"/>
      <c r="F5" s="58"/>
      <c r="G5" s="58"/>
      <c r="H5" s="58"/>
      <c r="I5" s="58"/>
      <c r="J5" s="58"/>
      <c r="K5" s="58"/>
      <c r="L5" s="58"/>
      <c r="M5" s="59" t="s">
        <v>132</v>
      </c>
      <c r="N5" s="53" t="s">
        <v>132</v>
      </c>
      <c r="P5" s="53" t="s">
        <v>136</v>
      </c>
      <c r="Q5" s="53" t="s">
        <v>132</v>
      </c>
      <c r="R5" s="53" t="s">
        <v>123</v>
      </c>
      <c r="BI5" s="105" t="str">
        <f>HYPERLINK("#내역서!A41","A01 →")</f>
        <v>A01 →</v>
      </c>
    </row>
    <row r="6" spans="1:61" ht="18" customHeight="1">
      <c r="A6" s="56" t="s">
        <v>32</v>
      </c>
      <c r="B6" s="57" t="s">
        <v>132</v>
      </c>
      <c r="C6" s="57">
        <v>1</v>
      </c>
      <c r="D6" s="57" t="s">
        <v>89</v>
      </c>
      <c r="E6" s="58"/>
      <c r="F6" s="58"/>
      <c r="G6" s="58"/>
      <c r="H6" s="58"/>
      <c r="I6" s="58"/>
      <c r="J6" s="58"/>
      <c r="K6" s="58"/>
      <c r="L6" s="58"/>
      <c r="M6" s="59" t="s">
        <v>132</v>
      </c>
      <c r="N6" s="53" t="s">
        <v>132</v>
      </c>
      <c r="P6" s="53" t="s">
        <v>99</v>
      </c>
      <c r="Q6" s="53" t="s">
        <v>132</v>
      </c>
      <c r="R6" s="53" t="s">
        <v>124</v>
      </c>
      <c r="BI6" s="105" t="str">
        <f>HYPERLINK("#내역서!A45","A02 →")</f>
        <v>A02 →</v>
      </c>
    </row>
    <row r="7" spans="1:61" ht="18" customHeight="1">
      <c r="A7" s="56" t="s">
        <v>30</v>
      </c>
      <c r="B7" s="57" t="s">
        <v>132</v>
      </c>
      <c r="C7" s="57">
        <v>1</v>
      </c>
      <c r="D7" s="57" t="s">
        <v>89</v>
      </c>
      <c r="E7" s="58"/>
      <c r="F7" s="58"/>
      <c r="G7" s="58"/>
      <c r="H7" s="58"/>
      <c r="I7" s="58"/>
      <c r="J7" s="58"/>
      <c r="K7" s="58"/>
      <c r="L7" s="58"/>
      <c r="M7" s="59" t="s">
        <v>132</v>
      </c>
      <c r="N7" s="53" t="s">
        <v>132</v>
      </c>
      <c r="P7" s="53" t="s">
        <v>141</v>
      </c>
      <c r="Q7" s="53" t="s">
        <v>132</v>
      </c>
      <c r="R7" s="53" t="s">
        <v>140</v>
      </c>
      <c r="BI7" s="105" t="str">
        <f>HYPERLINK("#내역서!A51","A03 →")</f>
        <v>A03 →</v>
      </c>
    </row>
    <row r="8" spans="1:61" ht="18" customHeight="1">
      <c r="A8" s="56" t="s">
        <v>23</v>
      </c>
      <c r="B8" s="57" t="s">
        <v>132</v>
      </c>
      <c r="C8" s="57">
        <v>1</v>
      </c>
      <c r="D8" s="57" t="s">
        <v>89</v>
      </c>
      <c r="E8" s="58"/>
      <c r="F8" s="58"/>
      <c r="G8" s="58"/>
      <c r="H8" s="58"/>
      <c r="I8" s="58"/>
      <c r="J8" s="58"/>
      <c r="K8" s="58"/>
      <c r="L8" s="58"/>
      <c r="M8" s="59" t="s">
        <v>132</v>
      </c>
      <c r="N8" s="53" t="s">
        <v>132</v>
      </c>
      <c r="P8" s="53" t="s">
        <v>110</v>
      </c>
      <c r="Q8" s="53" t="s">
        <v>132</v>
      </c>
      <c r="R8" s="53" t="s">
        <v>143</v>
      </c>
      <c r="AA8" s="60" t="s">
        <v>227</v>
      </c>
      <c r="AB8" s="61">
        <f>(내역서!H5+내역서!H6+내역서!H7+내역서!H8)</f>
        <v>0</v>
      </c>
      <c r="AC8" s="60" t="s">
        <v>226</v>
      </c>
      <c r="AD8" s="62">
        <f aca="true" t="shared" si="0" ref="AD8:AD22">$AB8</f>
        <v>0</v>
      </c>
      <c r="BI8" s="105" t="str">
        <f>HYPERLINK("#내역서!A60","A04 →")</f>
        <v>A04 →</v>
      </c>
    </row>
    <row r="9" spans="1:30" ht="18" customHeight="1">
      <c r="A9" s="56" t="s">
        <v>187</v>
      </c>
      <c r="B9" s="57" t="s">
        <v>132</v>
      </c>
      <c r="C9" s="57">
        <v>1</v>
      </c>
      <c r="D9" s="57" t="s">
        <v>89</v>
      </c>
      <c r="E9" s="55"/>
      <c r="F9" s="58"/>
      <c r="G9" s="55"/>
      <c r="H9" s="58"/>
      <c r="I9" s="55"/>
      <c r="J9" s="58"/>
      <c r="K9" s="58"/>
      <c r="L9" s="58"/>
      <c r="M9" s="59" t="s">
        <v>132</v>
      </c>
      <c r="N9" s="53" t="s">
        <v>132</v>
      </c>
      <c r="P9" s="53" t="s">
        <v>106</v>
      </c>
      <c r="Q9" s="53" t="s">
        <v>100</v>
      </c>
      <c r="R9" s="53" t="s">
        <v>105</v>
      </c>
      <c r="X9" s="53" t="s">
        <v>57</v>
      </c>
      <c r="AA9" s="60" t="s">
        <v>227</v>
      </c>
      <c r="AB9" s="61">
        <f>내역서!H9*13.7/100</f>
        <v>0</v>
      </c>
      <c r="AC9" s="60" t="s">
        <v>226</v>
      </c>
      <c r="AD9" s="62">
        <f t="shared" si="0"/>
        <v>0</v>
      </c>
    </row>
    <row r="10" spans="1:30" ht="18" customHeight="1">
      <c r="A10" s="56" t="s">
        <v>179</v>
      </c>
      <c r="B10" s="57" t="s">
        <v>4</v>
      </c>
      <c r="C10" s="57">
        <v>1</v>
      </c>
      <c r="D10" s="57" t="s">
        <v>89</v>
      </c>
      <c r="E10" s="55"/>
      <c r="F10" s="58"/>
      <c r="G10" s="55"/>
      <c r="H10" s="58"/>
      <c r="I10" s="55"/>
      <c r="J10" s="58"/>
      <c r="K10" s="58"/>
      <c r="L10" s="58"/>
      <c r="M10" s="59" t="s">
        <v>132</v>
      </c>
      <c r="N10" s="53" t="s">
        <v>132</v>
      </c>
      <c r="P10" s="53" t="s">
        <v>92</v>
      </c>
      <c r="Q10" s="53" t="s">
        <v>132</v>
      </c>
      <c r="R10" s="53" t="s">
        <v>105</v>
      </c>
      <c r="X10" s="53" t="s">
        <v>208</v>
      </c>
      <c r="AA10" s="60" t="s">
        <v>228</v>
      </c>
      <c r="AB10" s="61">
        <f>(내역서!H9+내역서!H10)*3.7/100</f>
        <v>0</v>
      </c>
      <c r="AC10" s="60" t="s">
        <v>217</v>
      </c>
      <c r="AD10" s="62">
        <f t="shared" si="0"/>
        <v>0</v>
      </c>
    </row>
    <row r="11" spans="1:30" ht="18" customHeight="1">
      <c r="A11" s="56" t="s">
        <v>189</v>
      </c>
      <c r="B11" s="57" t="s">
        <v>184</v>
      </c>
      <c r="C11" s="57">
        <v>1</v>
      </c>
      <c r="D11" s="57" t="s">
        <v>89</v>
      </c>
      <c r="E11" s="55"/>
      <c r="F11" s="58"/>
      <c r="G11" s="55"/>
      <c r="H11" s="58"/>
      <c r="I11" s="55"/>
      <c r="J11" s="58"/>
      <c r="K11" s="58"/>
      <c r="L11" s="58"/>
      <c r="M11" s="59" t="s">
        <v>132</v>
      </c>
      <c r="N11" s="53" t="s">
        <v>132</v>
      </c>
      <c r="P11" s="53" t="s">
        <v>83</v>
      </c>
      <c r="Q11" s="53" t="s">
        <v>132</v>
      </c>
      <c r="R11" s="53" t="s">
        <v>105</v>
      </c>
      <c r="X11" s="53" t="s">
        <v>257</v>
      </c>
      <c r="AA11" s="60" t="s">
        <v>228</v>
      </c>
      <c r="AB11" s="61">
        <f>(내역서!H9+내역서!H10)*1.01/100</f>
        <v>0</v>
      </c>
      <c r="AC11" s="60" t="s">
        <v>217</v>
      </c>
      <c r="AD11" s="62">
        <f t="shared" si="0"/>
        <v>0</v>
      </c>
    </row>
    <row r="12" spans="1:30" ht="18" customHeight="1">
      <c r="A12" s="56" t="s">
        <v>181</v>
      </c>
      <c r="B12" s="57" t="s">
        <v>177</v>
      </c>
      <c r="C12" s="57">
        <v>1</v>
      </c>
      <c r="D12" s="57" t="s">
        <v>89</v>
      </c>
      <c r="E12" s="55"/>
      <c r="F12" s="58"/>
      <c r="G12" s="55"/>
      <c r="H12" s="58"/>
      <c r="I12" s="55"/>
      <c r="J12" s="58"/>
      <c r="K12" s="58"/>
      <c r="L12" s="58"/>
      <c r="M12" s="59" t="s">
        <v>132</v>
      </c>
      <c r="N12" s="53" t="s">
        <v>132</v>
      </c>
      <c r="P12" s="53" t="s">
        <v>109</v>
      </c>
      <c r="Q12" s="53" t="s">
        <v>132</v>
      </c>
      <c r="R12" s="53" t="s">
        <v>105</v>
      </c>
      <c r="X12" s="53" t="s">
        <v>260</v>
      </c>
      <c r="AA12" s="60" t="s">
        <v>228</v>
      </c>
      <c r="AB12" s="61">
        <f>내역서!H9*3.545/100</f>
        <v>0</v>
      </c>
      <c r="AC12" s="60" t="s">
        <v>217</v>
      </c>
      <c r="AD12" s="62">
        <f t="shared" si="0"/>
        <v>0</v>
      </c>
    </row>
    <row r="13" spans="1:30" ht="18" customHeight="1">
      <c r="A13" s="56" t="s">
        <v>167</v>
      </c>
      <c r="B13" s="57" t="s">
        <v>21</v>
      </c>
      <c r="C13" s="57">
        <v>1</v>
      </c>
      <c r="D13" s="57" t="s">
        <v>89</v>
      </c>
      <c r="E13" s="55"/>
      <c r="F13" s="58"/>
      <c r="G13" s="55"/>
      <c r="H13" s="58"/>
      <c r="I13" s="55"/>
      <c r="J13" s="58"/>
      <c r="K13" s="58"/>
      <c r="L13" s="58"/>
      <c r="M13" s="59" t="s">
        <v>132</v>
      </c>
      <c r="N13" s="53" t="s">
        <v>132</v>
      </c>
      <c r="P13" s="53" t="s">
        <v>118</v>
      </c>
      <c r="Q13" s="53" t="s">
        <v>132</v>
      </c>
      <c r="R13" s="53" t="s">
        <v>105</v>
      </c>
      <c r="X13" s="53" t="s">
        <v>195</v>
      </c>
      <c r="AA13" s="60" t="s">
        <v>228</v>
      </c>
      <c r="AB13" s="61">
        <f>내역서!H9*4.5/100</f>
        <v>0</v>
      </c>
      <c r="AC13" s="60" t="s">
        <v>217</v>
      </c>
      <c r="AD13" s="62">
        <f t="shared" si="0"/>
        <v>0</v>
      </c>
    </row>
    <row r="14" spans="1:30" ht="18" customHeight="1">
      <c r="A14" s="56" t="s">
        <v>173</v>
      </c>
      <c r="B14" s="57" t="s">
        <v>43</v>
      </c>
      <c r="C14" s="57">
        <v>1</v>
      </c>
      <c r="D14" s="57" t="s">
        <v>89</v>
      </c>
      <c r="E14" s="55"/>
      <c r="F14" s="58"/>
      <c r="G14" s="55"/>
      <c r="H14" s="58"/>
      <c r="I14" s="55"/>
      <c r="J14" s="58"/>
      <c r="K14" s="58"/>
      <c r="L14" s="58"/>
      <c r="M14" s="59" t="s">
        <v>132</v>
      </c>
      <c r="N14" s="53" t="s">
        <v>132</v>
      </c>
      <c r="P14" s="53" t="s">
        <v>98</v>
      </c>
      <c r="Q14" s="53" t="s">
        <v>132</v>
      </c>
      <c r="R14" s="53" t="s">
        <v>105</v>
      </c>
      <c r="X14" s="53" t="s">
        <v>75</v>
      </c>
      <c r="AA14" s="60" t="s">
        <v>228</v>
      </c>
      <c r="AB14" s="61">
        <f>내역서!J13*12.81/100</f>
        <v>0</v>
      </c>
      <c r="AC14" s="60" t="s">
        <v>217</v>
      </c>
      <c r="AD14" s="62">
        <f t="shared" si="0"/>
        <v>0</v>
      </c>
    </row>
    <row r="15" spans="1:30" ht="18" customHeight="1">
      <c r="A15" s="56" t="s">
        <v>193</v>
      </c>
      <c r="B15" s="57" t="s">
        <v>20</v>
      </c>
      <c r="C15" s="57">
        <v>1</v>
      </c>
      <c r="D15" s="57" t="s">
        <v>89</v>
      </c>
      <c r="E15" s="55"/>
      <c r="F15" s="58"/>
      <c r="G15" s="55"/>
      <c r="H15" s="58"/>
      <c r="I15" s="55"/>
      <c r="J15" s="58"/>
      <c r="K15" s="58"/>
      <c r="L15" s="58"/>
      <c r="M15" s="59" t="s">
        <v>132</v>
      </c>
      <c r="N15" s="53" t="s">
        <v>132</v>
      </c>
      <c r="P15" s="53" t="s">
        <v>102</v>
      </c>
      <c r="Q15" s="53" t="s">
        <v>132</v>
      </c>
      <c r="R15" s="53" t="s">
        <v>105</v>
      </c>
      <c r="X15" s="53" t="s">
        <v>203</v>
      </c>
      <c r="AA15" s="60" t="s">
        <v>228</v>
      </c>
      <c r="AB15" s="61">
        <f>내역서!H9*2.3/100</f>
        <v>0</v>
      </c>
      <c r="AC15" s="60" t="s">
        <v>217</v>
      </c>
      <c r="AD15" s="62">
        <f t="shared" si="0"/>
        <v>0</v>
      </c>
    </row>
    <row r="16" spans="1:30" ht="18" customHeight="1">
      <c r="A16" s="56" t="s">
        <v>155</v>
      </c>
      <c r="B16" s="57" t="s">
        <v>34</v>
      </c>
      <c r="C16" s="57">
        <v>1</v>
      </c>
      <c r="D16" s="57" t="s">
        <v>89</v>
      </c>
      <c r="E16" s="55"/>
      <c r="F16" s="58"/>
      <c r="G16" s="55"/>
      <c r="H16" s="58"/>
      <c r="I16" s="55"/>
      <c r="J16" s="58"/>
      <c r="K16" s="58"/>
      <c r="L16" s="58"/>
      <c r="M16" s="59" t="s">
        <v>132</v>
      </c>
      <c r="N16" s="53" t="s">
        <v>132</v>
      </c>
      <c r="P16" s="53" t="s">
        <v>126</v>
      </c>
      <c r="Q16" s="53" t="s">
        <v>132</v>
      </c>
      <c r="R16" s="53" t="s">
        <v>105</v>
      </c>
      <c r="X16" s="53" t="s">
        <v>77</v>
      </c>
      <c r="AA16" s="60" t="s">
        <v>228</v>
      </c>
      <c r="AB16" s="61">
        <f>((내역서!F9+내역서!H9)*1.85/100)</f>
        <v>0</v>
      </c>
      <c r="AC16" s="60" t="s">
        <v>217</v>
      </c>
      <c r="AD16" s="62">
        <f t="shared" si="0"/>
        <v>0</v>
      </c>
    </row>
    <row r="17" spans="1:30" ht="18" customHeight="1">
      <c r="A17" s="56" t="s">
        <v>152</v>
      </c>
      <c r="B17" s="57" t="s">
        <v>190</v>
      </c>
      <c r="C17" s="57">
        <v>1</v>
      </c>
      <c r="D17" s="57" t="s">
        <v>89</v>
      </c>
      <c r="E17" s="55"/>
      <c r="F17" s="58"/>
      <c r="G17" s="55"/>
      <c r="H17" s="58"/>
      <c r="I17" s="55"/>
      <c r="J17" s="58"/>
      <c r="K17" s="58"/>
      <c r="L17" s="58"/>
      <c r="M17" s="59" t="s">
        <v>132</v>
      </c>
      <c r="N17" s="53" t="s">
        <v>132</v>
      </c>
      <c r="P17" s="53" t="s">
        <v>121</v>
      </c>
      <c r="Q17" s="53" t="s">
        <v>132</v>
      </c>
      <c r="R17" s="53" t="s">
        <v>105</v>
      </c>
      <c r="X17" s="53" t="s">
        <v>259</v>
      </c>
      <c r="AA17" s="60" t="s">
        <v>228</v>
      </c>
      <c r="AB17" s="61">
        <f>(내역서!F9+내역서!H9+내역서!H10)*6.5/100</f>
        <v>0</v>
      </c>
      <c r="AC17" s="60" t="s">
        <v>217</v>
      </c>
      <c r="AD17" s="62">
        <f t="shared" si="0"/>
        <v>0</v>
      </c>
    </row>
    <row r="18" spans="1:30" ht="18" customHeight="1">
      <c r="A18" s="56" t="s">
        <v>153</v>
      </c>
      <c r="B18" s="57" t="s">
        <v>13</v>
      </c>
      <c r="C18" s="57">
        <v>1</v>
      </c>
      <c r="D18" s="57" t="s">
        <v>89</v>
      </c>
      <c r="E18" s="55"/>
      <c r="F18" s="58"/>
      <c r="G18" s="55"/>
      <c r="H18" s="58"/>
      <c r="I18" s="55"/>
      <c r="J18" s="58"/>
      <c r="K18" s="58"/>
      <c r="L18" s="58"/>
      <c r="M18" s="59" t="s">
        <v>132</v>
      </c>
      <c r="N18" s="53" t="s">
        <v>132</v>
      </c>
      <c r="P18" s="53" t="s">
        <v>133</v>
      </c>
      <c r="Q18" s="53" t="s">
        <v>132</v>
      </c>
      <c r="R18" s="53" t="s">
        <v>105</v>
      </c>
      <c r="X18" s="53" t="s">
        <v>60</v>
      </c>
      <c r="AA18" s="60" t="s">
        <v>228</v>
      </c>
      <c r="AB18" s="61">
        <f>(내역서!F9+내역서!H9+내역서!J9)*0.8/100</f>
        <v>0</v>
      </c>
      <c r="AC18" s="60" t="s">
        <v>217</v>
      </c>
      <c r="AD18" s="62">
        <f t="shared" si="0"/>
        <v>0</v>
      </c>
    </row>
    <row r="19" spans="1:30" ht="18" customHeight="1">
      <c r="A19" s="56" t="s">
        <v>158</v>
      </c>
      <c r="B19" s="57" t="s">
        <v>170</v>
      </c>
      <c r="C19" s="57">
        <v>1</v>
      </c>
      <c r="D19" s="57" t="s">
        <v>89</v>
      </c>
      <c r="E19" s="55"/>
      <c r="F19" s="58"/>
      <c r="G19" s="55"/>
      <c r="H19" s="58"/>
      <c r="I19" s="55"/>
      <c r="J19" s="58"/>
      <c r="K19" s="58"/>
      <c r="L19" s="58"/>
      <c r="M19" s="59" t="s">
        <v>132</v>
      </c>
      <c r="N19" s="53" t="s">
        <v>132</v>
      </c>
      <c r="P19" s="53" t="s">
        <v>119</v>
      </c>
      <c r="Q19" s="53" t="s">
        <v>132</v>
      </c>
      <c r="R19" s="53" t="s">
        <v>105</v>
      </c>
      <c r="X19" s="53" t="s">
        <v>64</v>
      </c>
      <c r="AA19" s="60" t="s">
        <v>228</v>
      </c>
      <c r="AB19" s="61">
        <f>(내역서!F9+내역서!H9+내역서!J9)*0.68/100</f>
        <v>0</v>
      </c>
      <c r="AC19" s="60" t="s">
        <v>217</v>
      </c>
      <c r="AD19" s="62">
        <f t="shared" si="0"/>
        <v>0</v>
      </c>
    </row>
    <row r="20" spans="1:30" ht="18" customHeight="1">
      <c r="A20" s="56" t="s">
        <v>81</v>
      </c>
      <c r="B20" s="57" t="s">
        <v>192</v>
      </c>
      <c r="C20" s="57">
        <v>1</v>
      </c>
      <c r="D20" s="57" t="s">
        <v>89</v>
      </c>
      <c r="E20" s="55"/>
      <c r="F20" s="58"/>
      <c r="G20" s="55"/>
      <c r="H20" s="58"/>
      <c r="I20" s="55"/>
      <c r="J20" s="58"/>
      <c r="K20" s="58"/>
      <c r="L20" s="58"/>
      <c r="M20" s="59" t="s">
        <v>132</v>
      </c>
      <c r="N20" s="53" t="s">
        <v>132</v>
      </c>
      <c r="P20" s="53" t="s">
        <v>114</v>
      </c>
      <c r="Q20" s="53" t="s">
        <v>132</v>
      </c>
      <c r="R20" s="53" t="s">
        <v>105</v>
      </c>
      <c r="X20" s="53" t="s">
        <v>149</v>
      </c>
      <c r="AA20" s="60" t="s">
        <v>227</v>
      </c>
      <c r="AB20" s="61">
        <f>(내역서!H9+내역서!H10+내역서!H11+내역서!H12+내역서!H13+내역서!H14+내역서!H15+내역서!H16+내역서!H17+내역서!H18+내역서!H19+내역서!H20)</f>
        <v>0</v>
      </c>
      <c r="AC20" s="60" t="s">
        <v>226</v>
      </c>
      <c r="AD20" s="62">
        <f t="shared" si="0"/>
        <v>0</v>
      </c>
    </row>
    <row r="21" spans="1:30" ht="18" customHeight="1">
      <c r="A21" s="56" t="s">
        <v>182</v>
      </c>
      <c r="B21" s="57" t="s">
        <v>132</v>
      </c>
      <c r="C21" s="57">
        <v>1</v>
      </c>
      <c r="D21" s="57" t="s">
        <v>89</v>
      </c>
      <c r="E21" s="55"/>
      <c r="F21" s="58"/>
      <c r="G21" s="55"/>
      <c r="H21" s="58"/>
      <c r="I21" s="55"/>
      <c r="J21" s="58"/>
      <c r="K21" s="58"/>
      <c r="L21" s="58"/>
      <c r="M21" s="59" t="s">
        <v>132</v>
      </c>
      <c r="N21" s="53" t="s">
        <v>132</v>
      </c>
      <c r="P21" s="53" t="s">
        <v>107</v>
      </c>
      <c r="Q21" s="53" t="s">
        <v>100</v>
      </c>
      <c r="R21" s="53" t="s">
        <v>105</v>
      </c>
      <c r="X21" s="53" t="s">
        <v>255</v>
      </c>
      <c r="AA21" s="60" t="s">
        <v>228</v>
      </c>
      <c r="AB21" s="61">
        <f>(내역서!F21+내역서!H21+내역서!J21)*6/100</f>
        <v>0</v>
      </c>
      <c r="AC21" s="60" t="s">
        <v>217</v>
      </c>
      <c r="AD21" s="62">
        <f t="shared" si="0"/>
        <v>0</v>
      </c>
    </row>
    <row r="22" spans="1:30" ht="18" customHeight="1">
      <c r="A22" s="56" t="s">
        <v>154</v>
      </c>
      <c r="B22" s="57" t="s">
        <v>37</v>
      </c>
      <c r="C22" s="57">
        <v>1</v>
      </c>
      <c r="D22" s="57" t="s">
        <v>89</v>
      </c>
      <c r="E22" s="55"/>
      <c r="F22" s="58"/>
      <c r="G22" s="55"/>
      <c r="H22" s="58"/>
      <c r="I22" s="55"/>
      <c r="J22" s="58"/>
      <c r="K22" s="58"/>
      <c r="L22" s="58"/>
      <c r="M22" s="59" t="s">
        <v>132</v>
      </c>
      <c r="N22" s="53" t="s">
        <v>132</v>
      </c>
      <c r="P22" s="53" t="s">
        <v>85</v>
      </c>
      <c r="Q22" s="53" t="s">
        <v>132</v>
      </c>
      <c r="R22" s="53" t="s">
        <v>105</v>
      </c>
      <c r="X22" s="53" t="s">
        <v>150</v>
      </c>
      <c r="AA22" s="60" t="s">
        <v>228</v>
      </c>
      <c r="AB22" s="61">
        <f>(내역서!H21+내역서!J21+내역서!J22)*15/100-INT(541/1.1)</f>
        <v>-491</v>
      </c>
      <c r="AC22" s="60" t="s">
        <v>217</v>
      </c>
      <c r="AD22" s="62">
        <f t="shared" si="0"/>
        <v>-491</v>
      </c>
    </row>
    <row r="23" spans="1:24" ht="18" customHeight="1">
      <c r="A23" s="56" t="s">
        <v>74</v>
      </c>
      <c r="B23" s="57" t="s">
        <v>82</v>
      </c>
      <c r="C23" s="57">
        <v>1</v>
      </c>
      <c r="D23" s="57" t="s">
        <v>89</v>
      </c>
      <c r="E23" s="55"/>
      <c r="F23" s="58"/>
      <c r="G23" s="55"/>
      <c r="H23" s="58"/>
      <c r="I23" s="55"/>
      <c r="J23" s="58"/>
      <c r="K23" s="58"/>
      <c r="L23" s="58"/>
      <c r="M23" s="59" t="s">
        <v>132</v>
      </c>
      <c r="N23" s="53" t="s">
        <v>132</v>
      </c>
      <c r="P23" s="53" t="s">
        <v>87</v>
      </c>
      <c r="Q23" s="53" t="s">
        <v>132</v>
      </c>
      <c r="R23" s="53" t="s">
        <v>105</v>
      </c>
      <c r="X23" s="53" t="s">
        <v>254</v>
      </c>
    </row>
    <row r="24" spans="1:61" ht="18" customHeight="1">
      <c r="A24" s="56" t="s">
        <v>15</v>
      </c>
      <c r="B24" s="57" t="s">
        <v>132</v>
      </c>
      <c r="C24" s="57">
        <v>1</v>
      </c>
      <c r="D24" s="57" t="s">
        <v>89</v>
      </c>
      <c r="E24" s="58"/>
      <c r="F24" s="58"/>
      <c r="G24" s="58"/>
      <c r="H24" s="58"/>
      <c r="I24" s="58"/>
      <c r="J24" s="58"/>
      <c r="K24" s="58"/>
      <c r="L24" s="58"/>
      <c r="M24" s="59" t="s">
        <v>132</v>
      </c>
      <c r="N24" s="53" t="s">
        <v>132</v>
      </c>
      <c r="P24" s="53" t="s">
        <v>144</v>
      </c>
      <c r="Q24" s="53" t="s">
        <v>132</v>
      </c>
      <c r="R24" s="53" t="s">
        <v>139</v>
      </c>
      <c r="AA24" s="60" t="s">
        <v>227</v>
      </c>
      <c r="AB24" s="61">
        <f>(내역서!H21+내역서!H22+내역서!H23+내역서!H24)</f>
        <v>0</v>
      </c>
      <c r="AC24" s="60" t="s">
        <v>226</v>
      </c>
      <c r="AD24" s="62">
        <f aca="true" t="shared" si="1" ref="AD24:AD31">$AB24</f>
        <v>0</v>
      </c>
      <c r="BI24" s="105" t="str">
        <f>HYPERLINK("#내역서!A64","A05 →")</f>
        <v>A05 →</v>
      </c>
    </row>
    <row r="25" spans="1:30" ht="18" customHeight="1">
      <c r="A25" s="56" t="s">
        <v>185</v>
      </c>
      <c r="B25" s="57" t="s">
        <v>132</v>
      </c>
      <c r="C25" s="57">
        <v>1</v>
      </c>
      <c r="D25" s="57" t="s">
        <v>89</v>
      </c>
      <c r="E25" s="55"/>
      <c r="F25" s="58"/>
      <c r="G25" s="55"/>
      <c r="H25" s="58"/>
      <c r="I25" s="55"/>
      <c r="J25" s="58"/>
      <c r="K25" s="58"/>
      <c r="L25" s="58"/>
      <c r="M25" s="59" t="s">
        <v>132</v>
      </c>
      <c r="N25" s="53" t="s">
        <v>132</v>
      </c>
      <c r="P25" s="53" t="s">
        <v>131</v>
      </c>
      <c r="Q25" s="53" t="s">
        <v>100</v>
      </c>
      <c r="R25" s="53" t="s">
        <v>105</v>
      </c>
      <c r="X25" s="53" t="s">
        <v>1</v>
      </c>
      <c r="AA25" s="60" t="s">
        <v>227</v>
      </c>
      <c r="AB25" s="61">
        <f>내역서!H25</f>
        <v>0</v>
      </c>
      <c r="AC25" s="60" t="s">
        <v>226</v>
      </c>
      <c r="AD25" s="62">
        <f t="shared" si="1"/>
        <v>0</v>
      </c>
    </row>
    <row r="26" spans="1:30" ht="18" customHeight="1">
      <c r="A26" s="56" t="s">
        <v>180</v>
      </c>
      <c r="B26" s="57" t="s">
        <v>132</v>
      </c>
      <c r="C26" s="57">
        <v>1</v>
      </c>
      <c r="D26" s="57" t="s">
        <v>89</v>
      </c>
      <c r="E26" s="55"/>
      <c r="F26" s="58"/>
      <c r="G26" s="55"/>
      <c r="H26" s="58"/>
      <c r="I26" s="55"/>
      <c r="J26" s="58"/>
      <c r="K26" s="58"/>
      <c r="L26" s="58"/>
      <c r="M26" s="59" t="s">
        <v>132</v>
      </c>
      <c r="N26" s="53" t="s">
        <v>132</v>
      </c>
      <c r="P26" s="53" t="s">
        <v>84</v>
      </c>
      <c r="Q26" s="53" t="s">
        <v>100</v>
      </c>
      <c r="R26" s="53" t="s">
        <v>105</v>
      </c>
      <c r="X26" s="53" t="s">
        <v>3</v>
      </c>
      <c r="AA26" s="60" t="s">
        <v>228</v>
      </c>
      <c r="AB26" s="61">
        <f>(내역서!F26+내역서!H26+내역서!J26)*10/100-1</f>
        <v>-1</v>
      </c>
      <c r="AC26" s="60" t="s">
        <v>217</v>
      </c>
      <c r="AD26" s="62">
        <f t="shared" si="1"/>
        <v>-1</v>
      </c>
    </row>
    <row r="27" spans="1:30" ht="18" customHeight="1">
      <c r="A27" s="56" t="s">
        <v>156</v>
      </c>
      <c r="B27" s="57" t="s">
        <v>132</v>
      </c>
      <c r="C27" s="57">
        <v>1</v>
      </c>
      <c r="D27" s="57" t="s">
        <v>89</v>
      </c>
      <c r="E27" s="55"/>
      <c r="F27" s="58"/>
      <c r="G27" s="55"/>
      <c r="H27" s="58"/>
      <c r="I27" s="55"/>
      <c r="J27" s="58"/>
      <c r="K27" s="58"/>
      <c r="L27" s="58"/>
      <c r="M27" s="59" t="s">
        <v>132</v>
      </c>
      <c r="N27" s="53" t="s">
        <v>132</v>
      </c>
      <c r="P27" s="53" t="s">
        <v>130</v>
      </c>
      <c r="Q27" s="53" t="s">
        <v>132</v>
      </c>
      <c r="R27" s="53" t="s">
        <v>105</v>
      </c>
      <c r="X27" s="53" t="s">
        <v>199</v>
      </c>
      <c r="AA27" s="60" t="s">
        <v>227</v>
      </c>
      <c r="AB27" s="61">
        <f>(내역서!H26+내역서!H27)</f>
        <v>0</v>
      </c>
      <c r="AC27" s="60" t="s">
        <v>226</v>
      </c>
      <c r="AD27" s="62">
        <f t="shared" si="1"/>
        <v>0</v>
      </c>
    </row>
    <row r="28" spans="1:30" ht="18" customHeight="1">
      <c r="A28" s="56" t="s">
        <v>166</v>
      </c>
      <c r="B28" s="57" t="s">
        <v>132</v>
      </c>
      <c r="C28" s="57">
        <v>1</v>
      </c>
      <c r="D28" s="57" t="s">
        <v>89</v>
      </c>
      <c r="E28" s="55"/>
      <c r="F28" s="58"/>
      <c r="G28" s="55"/>
      <c r="H28" s="58"/>
      <c r="I28" s="55"/>
      <c r="J28" s="58"/>
      <c r="K28" s="58"/>
      <c r="L28" s="58"/>
      <c r="M28" s="59" t="s">
        <v>132</v>
      </c>
      <c r="N28" s="53" t="s">
        <v>132</v>
      </c>
      <c r="P28" s="53" t="s">
        <v>145</v>
      </c>
      <c r="Q28" s="53" t="s">
        <v>100</v>
      </c>
      <c r="R28" s="53" t="s">
        <v>105</v>
      </c>
      <c r="X28" s="53" t="s">
        <v>0</v>
      </c>
      <c r="AA28" s="60" t="s">
        <v>230</v>
      </c>
      <c r="AB28" s="61">
        <f>(내역서!F26+내역서!F27)</f>
        <v>0</v>
      </c>
      <c r="AC28" s="60" t="s">
        <v>219</v>
      </c>
      <c r="AD28" s="62">
        <f t="shared" si="1"/>
        <v>0</v>
      </c>
    </row>
    <row r="29" spans="1:61" ht="18" customHeight="1">
      <c r="A29" s="56" t="s">
        <v>157</v>
      </c>
      <c r="B29" s="57" t="s">
        <v>132</v>
      </c>
      <c r="C29" s="57">
        <v>1</v>
      </c>
      <c r="D29" s="57" t="s">
        <v>89</v>
      </c>
      <c r="E29" s="58"/>
      <c r="F29" s="58"/>
      <c r="G29" s="58"/>
      <c r="H29" s="58"/>
      <c r="I29" s="58"/>
      <c r="J29" s="58"/>
      <c r="K29" s="58"/>
      <c r="L29" s="58"/>
      <c r="M29" s="59" t="s">
        <v>132</v>
      </c>
      <c r="N29" s="53" t="s">
        <v>132</v>
      </c>
      <c r="P29" s="53" t="s">
        <v>129</v>
      </c>
      <c r="Q29" s="53" t="s">
        <v>132</v>
      </c>
      <c r="R29" s="53" t="s">
        <v>148</v>
      </c>
      <c r="AA29" s="60" t="s">
        <v>227</v>
      </c>
      <c r="AB29" s="61">
        <f>(내역서!H28+내역서!H29)</f>
        <v>0</v>
      </c>
      <c r="AC29" s="60" t="s">
        <v>226</v>
      </c>
      <c r="AD29" s="62">
        <f t="shared" si="1"/>
        <v>0</v>
      </c>
      <c r="BI29" s="105" t="str">
        <f>HYPERLINK("#내역서!A69","A06 →")</f>
        <v>A06 →</v>
      </c>
    </row>
    <row r="30" spans="1:30" ht="18" customHeight="1">
      <c r="A30" s="56" t="s">
        <v>194</v>
      </c>
      <c r="B30" s="57" t="s">
        <v>132</v>
      </c>
      <c r="C30" s="57">
        <v>1</v>
      </c>
      <c r="D30" s="57" t="s">
        <v>89</v>
      </c>
      <c r="E30" s="55"/>
      <c r="F30" s="58"/>
      <c r="G30" s="55"/>
      <c r="H30" s="58"/>
      <c r="I30" s="55"/>
      <c r="J30" s="58"/>
      <c r="K30" s="58"/>
      <c r="L30" s="58"/>
      <c r="M30" s="59" t="s">
        <v>132</v>
      </c>
      <c r="N30" s="53" t="s">
        <v>132</v>
      </c>
      <c r="P30" s="53" t="s">
        <v>137</v>
      </c>
      <c r="Q30" s="53" t="s">
        <v>100</v>
      </c>
      <c r="R30" s="53" t="s">
        <v>105</v>
      </c>
      <c r="X30" s="53" t="s">
        <v>2</v>
      </c>
      <c r="AA30" s="60" t="s">
        <v>230</v>
      </c>
      <c r="AB30" s="61">
        <f>(내역서!F28+내역서!F29)</f>
        <v>0</v>
      </c>
      <c r="AC30" s="60" t="s">
        <v>219</v>
      </c>
      <c r="AD30" s="62">
        <f t="shared" si="1"/>
        <v>0</v>
      </c>
    </row>
    <row r="31" spans="1:30" ht="18" customHeight="1">
      <c r="A31" s="56" t="s">
        <v>112</v>
      </c>
      <c r="B31" s="57" t="s">
        <v>132</v>
      </c>
      <c r="C31" s="57"/>
      <c r="D31" s="57" t="s">
        <v>132</v>
      </c>
      <c r="E31" s="55"/>
      <c r="F31" s="58"/>
      <c r="G31" s="55"/>
      <c r="H31" s="58"/>
      <c r="I31" s="55"/>
      <c r="J31" s="58"/>
      <c r="K31" s="58"/>
      <c r="L31" s="58"/>
      <c r="M31" s="59" t="s">
        <v>132</v>
      </c>
      <c r="N31" s="53" t="s">
        <v>132</v>
      </c>
      <c r="P31" s="53" t="s">
        <v>134</v>
      </c>
      <c r="Q31" s="53" t="s">
        <v>91</v>
      </c>
      <c r="R31" s="53" t="s">
        <v>132</v>
      </c>
      <c r="AA31" s="60" t="s">
        <v>228</v>
      </c>
      <c r="AB31" s="61">
        <f>(내역서!J28+내역서!J29)</f>
        <v>0</v>
      </c>
      <c r="AC31" s="60" t="s">
        <v>217</v>
      </c>
      <c r="AD31" s="62">
        <f t="shared" si="1"/>
        <v>0</v>
      </c>
    </row>
    <row r="32" spans="1:15" ht="18" customHeight="1">
      <c r="A32" s="56" t="s">
        <v>238</v>
      </c>
      <c r="B32" s="57" t="s">
        <v>132</v>
      </c>
      <c r="C32" s="57">
        <v>1</v>
      </c>
      <c r="D32" s="57" t="s">
        <v>89</v>
      </c>
      <c r="E32" s="55"/>
      <c r="F32" s="58"/>
      <c r="G32" s="55"/>
      <c r="H32" s="58"/>
      <c r="I32" s="55"/>
      <c r="J32" s="58"/>
      <c r="K32" s="55"/>
      <c r="L32" s="58"/>
      <c r="M32" s="59" t="s">
        <v>132</v>
      </c>
      <c r="N32" s="53" t="s">
        <v>132</v>
      </c>
      <c r="O32" s="53" t="s">
        <v>225</v>
      </c>
    </row>
    <row r="33" spans="1:61" ht="18" customHeight="1">
      <c r="A33" s="56" t="s">
        <v>29</v>
      </c>
      <c r="B33" s="57" t="s">
        <v>132</v>
      </c>
      <c r="C33" s="57">
        <v>1</v>
      </c>
      <c r="D33" s="57" t="s">
        <v>89</v>
      </c>
      <c r="E33" s="58"/>
      <c r="F33" s="58"/>
      <c r="G33" s="58"/>
      <c r="H33" s="58"/>
      <c r="I33" s="58"/>
      <c r="J33" s="58"/>
      <c r="K33" s="58"/>
      <c r="L33" s="58"/>
      <c r="M33" s="59" t="s">
        <v>132</v>
      </c>
      <c r="N33" s="53" t="s">
        <v>132</v>
      </c>
      <c r="P33" s="53" t="s">
        <v>101</v>
      </c>
      <c r="Q33" s="53" t="s">
        <v>132</v>
      </c>
      <c r="R33" s="53" t="s">
        <v>123</v>
      </c>
      <c r="BI33" s="105" t="str">
        <f>HYPERLINK("#내역서!A41","A01 →")</f>
        <v>A01 →</v>
      </c>
    </row>
    <row r="34" spans="1:61" ht="18" customHeight="1">
      <c r="A34" s="56" t="s">
        <v>32</v>
      </c>
      <c r="B34" s="57" t="s">
        <v>132</v>
      </c>
      <c r="C34" s="57">
        <v>1</v>
      </c>
      <c r="D34" s="57" t="s">
        <v>89</v>
      </c>
      <c r="E34" s="58"/>
      <c r="F34" s="58"/>
      <c r="G34" s="58"/>
      <c r="H34" s="58"/>
      <c r="I34" s="58"/>
      <c r="J34" s="58"/>
      <c r="K34" s="58"/>
      <c r="L34" s="58"/>
      <c r="M34" s="59" t="s">
        <v>132</v>
      </c>
      <c r="N34" s="53" t="s">
        <v>132</v>
      </c>
      <c r="P34" s="53" t="s">
        <v>99</v>
      </c>
      <c r="Q34" s="53" t="s">
        <v>132</v>
      </c>
      <c r="R34" s="53" t="s">
        <v>124</v>
      </c>
      <c r="BI34" s="105" t="str">
        <f>HYPERLINK("#내역서!A45","A02 →")</f>
        <v>A02 →</v>
      </c>
    </row>
    <row r="35" spans="1:61" ht="18" customHeight="1">
      <c r="A35" s="56" t="s">
        <v>30</v>
      </c>
      <c r="B35" s="57" t="s">
        <v>132</v>
      </c>
      <c r="C35" s="57">
        <v>1</v>
      </c>
      <c r="D35" s="57" t="s">
        <v>89</v>
      </c>
      <c r="E35" s="58"/>
      <c r="F35" s="58"/>
      <c r="G35" s="58"/>
      <c r="H35" s="58"/>
      <c r="I35" s="58"/>
      <c r="J35" s="58"/>
      <c r="K35" s="58"/>
      <c r="L35" s="58"/>
      <c r="M35" s="59" t="s">
        <v>132</v>
      </c>
      <c r="N35" s="53" t="s">
        <v>132</v>
      </c>
      <c r="P35" s="53" t="s">
        <v>110</v>
      </c>
      <c r="Q35" s="53" t="s">
        <v>132</v>
      </c>
      <c r="R35" s="53" t="s">
        <v>140</v>
      </c>
      <c r="BI35" s="105" t="str">
        <f>HYPERLINK("#내역서!A51","A03 →")</f>
        <v>A03 →</v>
      </c>
    </row>
    <row r="36" spans="1:61" ht="18" customHeight="1">
      <c r="A36" s="56" t="s">
        <v>23</v>
      </c>
      <c r="B36" s="57" t="s">
        <v>132</v>
      </c>
      <c r="C36" s="57">
        <v>1</v>
      </c>
      <c r="D36" s="57" t="s">
        <v>89</v>
      </c>
      <c r="E36" s="58"/>
      <c r="F36" s="58"/>
      <c r="G36" s="58"/>
      <c r="H36" s="58"/>
      <c r="I36" s="58"/>
      <c r="J36" s="58"/>
      <c r="K36" s="58"/>
      <c r="L36" s="58"/>
      <c r="M36" s="59" t="s">
        <v>132</v>
      </c>
      <c r="N36" s="53" t="s">
        <v>132</v>
      </c>
      <c r="P36" s="53" t="s">
        <v>96</v>
      </c>
      <c r="Q36" s="53" t="s">
        <v>132</v>
      </c>
      <c r="R36" s="53" t="s">
        <v>143</v>
      </c>
      <c r="BI36" s="105" t="str">
        <f>HYPERLINK("#내역서!A60","A04 →")</f>
        <v>A04 →</v>
      </c>
    </row>
    <row r="37" spans="1:61" ht="18" customHeight="1">
      <c r="A37" s="56" t="s">
        <v>175</v>
      </c>
      <c r="B37" s="57" t="s">
        <v>132</v>
      </c>
      <c r="C37" s="57">
        <v>1</v>
      </c>
      <c r="D37" s="57" t="s">
        <v>89</v>
      </c>
      <c r="E37" s="58"/>
      <c r="F37" s="58"/>
      <c r="G37" s="58"/>
      <c r="H37" s="58"/>
      <c r="I37" s="58"/>
      <c r="J37" s="58"/>
      <c r="K37" s="58"/>
      <c r="L37" s="58"/>
      <c r="M37" s="59" t="s">
        <v>132</v>
      </c>
      <c r="N37" s="53" t="s">
        <v>132</v>
      </c>
      <c r="P37" s="53" t="s">
        <v>106</v>
      </c>
      <c r="Q37" s="53" t="s">
        <v>132</v>
      </c>
      <c r="R37" s="53" t="s">
        <v>139</v>
      </c>
      <c r="AA37" s="60" t="s">
        <v>227</v>
      </c>
      <c r="AB37" s="61">
        <f>(내역서!H33+내역서!H34+내역서!H35+내역서!H36+내역서!H37)</f>
        <v>0</v>
      </c>
      <c r="AC37" s="60" t="s">
        <v>226</v>
      </c>
      <c r="AD37" s="62">
        <f>$AB37</f>
        <v>0</v>
      </c>
      <c r="BI37" s="105" t="str">
        <f>HYPERLINK("#내역서!A64","A05 →")</f>
        <v>A05 →</v>
      </c>
    </row>
    <row r="38" spans="1:30" ht="18" customHeight="1">
      <c r="A38" s="56" t="s">
        <v>16</v>
      </c>
      <c r="B38" s="57" t="s">
        <v>132</v>
      </c>
      <c r="C38" s="57">
        <v>1</v>
      </c>
      <c r="D38" s="57" t="s">
        <v>89</v>
      </c>
      <c r="E38" s="55"/>
      <c r="F38" s="58"/>
      <c r="G38" s="55"/>
      <c r="H38" s="58"/>
      <c r="I38" s="55"/>
      <c r="J38" s="58"/>
      <c r="K38" s="58"/>
      <c r="L38" s="58"/>
      <c r="M38" s="59" t="s">
        <v>132</v>
      </c>
      <c r="N38" s="53" t="s">
        <v>132</v>
      </c>
      <c r="P38" s="53" t="s">
        <v>92</v>
      </c>
      <c r="Q38" s="53" t="s">
        <v>100</v>
      </c>
      <c r="R38" s="53" t="s">
        <v>105</v>
      </c>
      <c r="X38" s="53" t="s">
        <v>256</v>
      </c>
      <c r="AA38" s="60" t="s">
        <v>230</v>
      </c>
      <c r="AB38" s="61">
        <f>(내역서!F33+내역서!F34+내역서!F35+내역서!F36+내역서!F37)</f>
        <v>0</v>
      </c>
      <c r="AC38" s="60" t="s">
        <v>219</v>
      </c>
      <c r="AD38" s="62">
        <f>$AB38</f>
        <v>0</v>
      </c>
    </row>
    <row r="39" spans="1:61" ht="18" customHeight="1">
      <c r="A39" s="56" t="s">
        <v>165</v>
      </c>
      <c r="B39" s="57" t="s">
        <v>132</v>
      </c>
      <c r="C39" s="57">
        <v>1</v>
      </c>
      <c r="D39" s="57" t="s">
        <v>89</v>
      </c>
      <c r="E39" s="58"/>
      <c r="F39" s="58"/>
      <c r="G39" s="58"/>
      <c r="H39" s="58"/>
      <c r="I39" s="58"/>
      <c r="J39" s="58"/>
      <c r="K39" s="58"/>
      <c r="L39" s="58"/>
      <c r="M39" s="59" t="s">
        <v>132</v>
      </c>
      <c r="N39" s="53" t="s">
        <v>132</v>
      </c>
      <c r="P39" s="53" t="s">
        <v>109</v>
      </c>
      <c r="Q39" s="53" t="s">
        <v>132</v>
      </c>
      <c r="R39" s="53" t="s">
        <v>148</v>
      </c>
      <c r="AA39" s="60" t="s">
        <v>228</v>
      </c>
      <c r="AB39" s="61">
        <f>(내역서!J33+내역서!J34+내역서!J35+내역서!J36+내역서!J37)</f>
        <v>0</v>
      </c>
      <c r="AC39" s="60" t="s">
        <v>217</v>
      </c>
      <c r="AD39" s="62">
        <f>$AB39</f>
        <v>0</v>
      </c>
      <c r="BI39" s="105" t="str">
        <f>HYPERLINK("#내역서!A69","A06 →")</f>
        <v>A06 →</v>
      </c>
    </row>
    <row r="40" spans="1:18" ht="18" customHeight="1">
      <c r="A40" s="56" t="s">
        <v>112</v>
      </c>
      <c r="B40" s="57" t="s">
        <v>132</v>
      </c>
      <c r="C40" s="57"/>
      <c r="D40" s="57" t="s">
        <v>132</v>
      </c>
      <c r="E40" s="55"/>
      <c r="F40" s="58"/>
      <c r="G40" s="55"/>
      <c r="H40" s="58"/>
      <c r="I40" s="55"/>
      <c r="J40" s="58"/>
      <c r="K40" s="58"/>
      <c r="L40" s="58"/>
      <c r="M40" s="59" t="s">
        <v>132</v>
      </c>
      <c r="N40" s="53" t="s">
        <v>132</v>
      </c>
      <c r="P40" s="53" t="s">
        <v>118</v>
      </c>
      <c r="Q40" s="53" t="s">
        <v>91</v>
      </c>
      <c r="R40" s="53" t="s">
        <v>132</v>
      </c>
    </row>
    <row r="41" spans="1:15" ht="18" customHeight="1">
      <c r="A41" s="56" t="s">
        <v>236</v>
      </c>
      <c r="B41" s="57" t="s">
        <v>132</v>
      </c>
      <c r="C41" s="57">
        <v>1</v>
      </c>
      <c r="D41" s="57" t="s">
        <v>89</v>
      </c>
      <c r="E41" s="55"/>
      <c r="F41" s="58"/>
      <c r="G41" s="55"/>
      <c r="H41" s="58"/>
      <c r="I41" s="55"/>
      <c r="J41" s="58"/>
      <c r="K41" s="55"/>
      <c r="L41" s="58"/>
      <c r="M41" s="59" t="s">
        <v>132</v>
      </c>
      <c r="N41" s="53" t="s">
        <v>132</v>
      </c>
      <c r="O41" s="53" t="s">
        <v>123</v>
      </c>
    </row>
    <row r="42" spans="1:61" ht="18" customHeight="1">
      <c r="A42" s="56" t="s">
        <v>33</v>
      </c>
      <c r="B42" s="57" t="s">
        <v>31</v>
      </c>
      <c r="C42" s="57">
        <v>417</v>
      </c>
      <c r="D42" s="57" t="s">
        <v>50</v>
      </c>
      <c r="E42" s="58"/>
      <c r="F42" s="58"/>
      <c r="G42" s="58"/>
      <c r="H42" s="58"/>
      <c r="I42" s="58"/>
      <c r="J42" s="58"/>
      <c r="K42" s="58"/>
      <c r="L42" s="58"/>
      <c r="M42" s="59"/>
      <c r="N42" s="53" t="s">
        <v>132</v>
      </c>
      <c r="P42" s="53" t="s">
        <v>136</v>
      </c>
      <c r="Q42" s="53" t="s">
        <v>132</v>
      </c>
      <c r="R42" s="53" t="s">
        <v>24</v>
      </c>
      <c r="T42" s="53" t="s">
        <v>105</v>
      </c>
      <c r="BI42" s="105" t="str">
        <f>HYPERLINK("#일위대가목록!A3","SG-SG-0101 →")</f>
        <v>SG-SG-0101 →</v>
      </c>
    </row>
    <row r="43" spans="1:61" ht="18" customHeight="1">
      <c r="A43" s="56" t="s">
        <v>169</v>
      </c>
      <c r="B43" s="57" t="s">
        <v>168</v>
      </c>
      <c r="C43" s="57">
        <v>417</v>
      </c>
      <c r="D43" s="57" t="s">
        <v>50</v>
      </c>
      <c r="E43" s="58"/>
      <c r="F43" s="58"/>
      <c r="G43" s="58"/>
      <c r="H43" s="58"/>
      <c r="I43" s="58"/>
      <c r="J43" s="58"/>
      <c r="K43" s="58"/>
      <c r="L43" s="58"/>
      <c r="M43" s="59"/>
      <c r="N43" s="53" t="s">
        <v>132</v>
      </c>
      <c r="P43" s="53" t="s">
        <v>90</v>
      </c>
      <c r="Q43" s="53" t="s">
        <v>132</v>
      </c>
      <c r="R43" s="53" t="s">
        <v>247</v>
      </c>
      <c r="T43" s="53" t="s">
        <v>105</v>
      </c>
      <c r="BI43" s="105" t="str">
        <f>HYPERLINK("#일위대가목록!A4","TB-0022 →")</f>
        <v>TB-0022 →</v>
      </c>
    </row>
    <row r="44" spans="1:18" ht="18" customHeight="1">
      <c r="A44" s="56" t="s">
        <v>112</v>
      </c>
      <c r="B44" s="57" t="s">
        <v>132</v>
      </c>
      <c r="C44" s="57"/>
      <c r="D44" s="57" t="s">
        <v>132</v>
      </c>
      <c r="E44" s="55"/>
      <c r="F44" s="58"/>
      <c r="G44" s="55"/>
      <c r="H44" s="58"/>
      <c r="I44" s="55"/>
      <c r="J44" s="58"/>
      <c r="K44" s="58"/>
      <c r="L44" s="58"/>
      <c r="M44" s="59"/>
      <c r="N44" s="53" t="s">
        <v>132</v>
      </c>
      <c r="P44" s="53" t="s">
        <v>110</v>
      </c>
      <c r="Q44" s="53" t="s">
        <v>91</v>
      </c>
      <c r="R44" s="53" t="s">
        <v>132</v>
      </c>
    </row>
    <row r="45" spans="1:15" ht="18" customHeight="1">
      <c r="A45" s="56" t="s">
        <v>231</v>
      </c>
      <c r="B45" s="57" t="s">
        <v>132</v>
      </c>
      <c r="C45" s="57">
        <v>1</v>
      </c>
      <c r="D45" s="57" t="s">
        <v>89</v>
      </c>
      <c r="E45" s="55"/>
      <c r="F45" s="58"/>
      <c r="G45" s="55"/>
      <c r="H45" s="58"/>
      <c r="I45" s="55"/>
      <c r="J45" s="58"/>
      <c r="K45" s="55"/>
      <c r="L45" s="58"/>
      <c r="M45" s="59"/>
      <c r="N45" s="53" t="s">
        <v>132</v>
      </c>
      <c r="O45" s="53" t="s">
        <v>124</v>
      </c>
    </row>
    <row r="46" spans="1:61" ht="18" customHeight="1">
      <c r="A46" s="56" t="s">
        <v>160</v>
      </c>
      <c r="B46" s="57" t="s">
        <v>128</v>
      </c>
      <c r="C46" s="57">
        <v>2349</v>
      </c>
      <c r="D46" s="57" t="s">
        <v>49</v>
      </c>
      <c r="E46" s="58"/>
      <c r="F46" s="58"/>
      <c r="G46" s="58"/>
      <c r="H46" s="58"/>
      <c r="I46" s="58"/>
      <c r="J46" s="58"/>
      <c r="K46" s="58"/>
      <c r="L46" s="58"/>
      <c r="M46" s="59"/>
      <c r="N46" s="53" t="s">
        <v>132</v>
      </c>
      <c r="P46" s="53" t="s">
        <v>136</v>
      </c>
      <c r="Q46" s="53" t="s">
        <v>132</v>
      </c>
      <c r="R46" s="53" t="s">
        <v>250</v>
      </c>
      <c r="T46" s="53" t="s">
        <v>88</v>
      </c>
      <c r="BI46" s="105" t="str">
        <f>HYPERLINK("#일위대가목록!A10","IP-001 →")</f>
        <v>IP-001 →</v>
      </c>
    </row>
    <row r="47" spans="1:61" ht="18" customHeight="1">
      <c r="A47" s="56" t="s">
        <v>171</v>
      </c>
      <c r="B47" s="57" t="s">
        <v>14</v>
      </c>
      <c r="C47" s="57">
        <v>280</v>
      </c>
      <c r="D47" s="57" t="s">
        <v>49</v>
      </c>
      <c r="E47" s="58"/>
      <c r="F47" s="58"/>
      <c r="G47" s="58"/>
      <c r="H47" s="58"/>
      <c r="I47" s="58"/>
      <c r="J47" s="58"/>
      <c r="K47" s="58"/>
      <c r="L47" s="58"/>
      <c r="M47" s="59"/>
      <c r="N47" s="53" t="s">
        <v>132</v>
      </c>
      <c r="P47" s="53" t="s">
        <v>99</v>
      </c>
      <c r="Q47" s="53" t="s">
        <v>132</v>
      </c>
      <c r="R47" s="53" t="s">
        <v>233</v>
      </c>
      <c r="T47" s="53" t="s">
        <v>88</v>
      </c>
      <c r="BI47" s="105" t="str">
        <f>HYPERLINK("#일위대가목록!A11","IP-003 →")</f>
        <v>IP-003 →</v>
      </c>
    </row>
    <row r="48" spans="1:61" ht="18" customHeight="1">
      <c r="A48" s="56" t="s">
        <v>10</v>
      </c>
      <c r="B48" s="57" t="s">
        <v>159</v>
      </c>
      <c r="C48" s="57">
        <v>60</v>
      </c>
      <c r="D48" s="57" t="s">
        <v>53</v>
      </c>
      <c r="E48" s="58"/>
      <c r="F48" s="58"/>
      <c r="G48" s="58"/>
      <c r="H48" s="58"/>
      <c r="I48" s="58"/>
      <c r="J48" s="58"/>
      <c r="K48" s="58"/>
      <c r="L48" s="58"/>
      <c r="M48" s="59"/>
      <c r="N48" s="53" t="s">
        <v>132</v>
      </c>
      <c r="P48" s="53" t="s">
        <v>97</v>
      </c>
      <c r="Q48" s="53" t="s">
        <v>132</v>
      </c>
      <c r="R48" s="53" t="s">
        <v>164</v>
      </c>
      <c r="T48" s="53" t="s">
        <v>88</v>
      </c>
      <c r="BI48" s="105" t="str">
        <f>HYPERLINK("#일위대가목록!A12","SG-GGS-1515C →")</f>
        <v>SG-GGS-1515C →</v>
      </c>
    </row>
    <row r="49" spans="1:18" ht="18" customHeight="1">
      <c r="A49" s="56" t="s">
        <v>112</v>
      </c>
      <c r="B49" s="57" t="s">
        <v>132</v>
      </c>
      <c r="C49" s="57"/>
      <c r="D49" s="57" t="s">
        <v>132</v>
      </c>
      <c r="E49" s="55"/>
      <c r="F49" s="58"/>
      <c r="G49" s="55"/>
      <c r="H49" s="58"/>
      <c r="I49" s="55"/>
      <c r="J49" s="58"/>
      <c r="K49" s="58"/>
      <c r="L49" s="58"/>
      <c r="M49" s="59"/>
      <c r="N49" s="53" t="s">
        <v>132</v>
      </c>
      <c r="P49" s="53" t="s">
        <v>142</v>
      </c>
      <c r="Q49" s="53" t="s">
        <v>132</v>
      </c>
      <c r="R49" s="53" t="s">
        <v>132</v>
      </c>
    </row>
    <row r="50" spans="1:18" ht="18" customHeight="1">
      <c r="A50" s="56" t="s">
        <v>112</v>
      </c>
      <c r="B50" s="57" t="s">
        <v>132</v>
      </c>
      <c r="C50" s="57"/>
      <c r="D50" s="57" t="s">
        <v>132</v>
      </c>
      <c r="E50" s="55"/>
      <c r="F50" s="58"/>
      <c r="G50" s="55"/>
      <c r="H50" s="58"/>
      <c r="I50" s="55"/>
      <c r="J50" s="58"/>
      <c r="K50" s="58"/>
      <c r="L50" s="58"/>
      <c r="M50" s="59"/>
      <c r="N50" s="53" t="s">
        <v>132</v>
      </c>
      <c r="P50" s="53" t="s">
        <v>146</v>
      </c>
      <c r="Q50" s="53" t="s">
        <v>91</v>
      </c>
      <c r="R50" s="53" t="s">
        <v>132</v>
      </c>
    </row>
    <row r="51" spans="1:15" ht="18" customHeight="1">
      <c r="A51" s="56" t="s">
        <v>246</v>
      </c>
      <c r="B51" s="57" t="s">
        <v>132</v>
      </c>
      <c r="C51" s="57">
        <v>1</v>
      </c>
      <c r="D51" s="57" t="s">
        <v>89</v>
      </c>
      <c r="E51" s="55"/>
      <c r="F51" s="58"/>
      <c r="G51" s="55"/>
      <c r="H51" s="58"/>
      <c r="I51" s="55"/>
      <c r="J51" s="58"/>
      <c r="K51" s="55"/>
      <c r="L51" s="58"/>
      <c r="M51" s="59"/>
      <c r="N51" s="53" t="s">
        <v>132</v>
      </c>
      <c r="O51" s="53" t="s">
        <v>140</v>
      </c>
    </row>
    <row r="52" spans="1:18" ht="18" customHeight="1">
      <c r="A52" s="56" t="s">
        <v>9</v>
      </c>
      <c r="B52" s="57" t="s">
        <v>132</v>
      </c>
      <c r="C52" s="57"/>
      <c r="D52" s="57" t="s">
        <v>132</v>
      </c>
      <c r="E52" s="55"/>
      <c r="F52" s="58"/>
      <c r="G52" s="55"/>
      <c r="H52" s="58"/>
      <c r="I52" s="55"/>
      <c r="J52" s="58"/>
      <c r="K52" s="58"/>
      <c r="L52" s="58"/>
      <c r="M52" s="59"/>
      <c r="N52" s="53" t="s">
        <v>132</v>
      </c>
      <c r="P52" s="53" t="s">
        <v>90</v>
      </c>
      <c r="Q52" s="53" t="s">
        <v>132</v>
      </c>
      <c r="R52" s="53" t="s">
        <v>132</v>
      </c>
    </row>
    <row r="53" spans="1:61" ht="18" customHeight="1">
      <c r="A53" s="56" t="s">
        <v>72</v>
      </c>
      <c r="B53" s="57" t="s">
        <v>11</v>
      </c>
      <c r="C53" s="57">
        <v>10</v>
      </c>
      <c r="D53" s="57" t="s">
        <v>122</v>
      </c>
      <c r="E53" s="58"/>
      <c r="F53" s="58"/>
      <c r="G53" s="58"/>
      <c r="H53" s="58"/>
      <c r="I53" s="58"/>
      <c r="J53" s="58"/>
      <c r="K53" s="58"/>
      <c r="L53" s="58"/>
      <c r="M53" s="59"/>
      <c r="N53" s="53" t="s">
        <v>132</v>
      </c>
      <c r="P53" s="53" t="s">
        <v>110</v>
      </c>
      <c r="Q53" s="53" t="s">
        <v>132</v>
      </c>
      <c r="R53" s="53" t="s">
        <v>12</v>
      </c>
      <c r="T53" s="53" t="s">
        <v>105</v>
      </c>
      <c r="BI53" s="105" t="str">
        <f>HYPERLINK("#일위대가목록!A5","SG-SG-0911 →")</f>
        <v>SG-SG-0911 →</v>
      </c>
    </row>
    <row r="54" spans="1:18" ht="18" customHeight="1">
      <c r="A54" s="56" t="s">
        <v>22</v>
      </c>
      <c r="B54" s="57" t="s">
        <v>132</v>
      </c>
      <c r="C54" s="57"/>
      <c r="D54" s="57" t="s">
        <v>132</v>
      </c>
      <c r="E54" s="55"/>
      <c r="F54" s="58"/>
      <c r="G54" s="55"/>
      <c r="H54" s="58"/>
      <c r="I54" s="55"/>
      <c r="J54" s="58"/>
      <c r="K54" s="58"/>
      <c r="L54" s="58"/>
      <c r="M54" s="59"/>
      <c r="N54" s="53" t="s">
        <v>132</v>
      </c>
      <c r="P54" s="53" t="s">
        <v>96</v>
      </c>
      <c r="Q54" s="53" t="s">
        <v>132</v>
      </c>
      <c r="R54" s="53" t="s">
        <v>132</v>
      </c>
    </row>
    <row r="55" spans="1:61" ht="18" customHeight="1">
      <c r="A55" s="56" t="s">
        <v>162</v>
      </c>
      <c r="B55" s="57" t="s">
        <v>132</v>
      </c>
      <c r="C55" s="57">
        <v>1</v>
      </c>
      <c r="D55" s="57" t="s">
        <v>147</v>
      </c>
      <c r="E55" s="58"/>
      <c r="F55" s="58"/>
      <c r="G55" s="58"/>
      <c r="H55" s="58"/>
      <c r="I55" s="58"/>
      <c r="J55" s="58"/>
      <c r="K55" s="58"/>
      <c r="L55" s="58"/>
      <c r="M55" s="59"/>
      <c r="N55" s="53" t="s">
        <v>132</v>
      </c>
      <c r="P55" s="53" t="s">
        <v>106</v>
      </c>
      <c r="Q55" s="53" t="s">
        <v>132</v>
      </c>
      <c r="R55" s="53" t="s">
        <v>249</v>
      </c>
      <c r="T55" s="53" t="s">
        <v>88</v>
      </c>
      <c r="BI55" s="105" t="str">
        <f>HYPERLINK("#일위대가목록!A13","IP-100 →")</f>
        <v>IP-100 →</v>
      </c>
    </row>
    <row r="56" spans="1:61" ht="18" customHeight="1">
      <c r="A56" s="56" t="s">
        <v>161</v>
      </c>
      <c r="B56" s="57" t="s">
        <v>235</v>
      </c>
      <c r="C56" s="57">
        <v>109</v>
      </c>
      <c r="D56" s="57" t="s">
        <v>53</v>
      </c>
      <c r="E56" s="58"/>
      <c r="F56" s="58"/>
      <c r="G56" s="58"/>
      <c r="H56" s="58"/>
      <c r="I56" s="58"/>
      <c r="J56" s="58"/>
      <c r="K56" s="58"/>
      <c r="L56" s="58"/>
      <c r="M56" s="59"/>
      <c r="N56" s="53" t="s">
        <v>132</v>
      </c>
      <c r="P56" s="53" t="s">
        <v>109</v>
      </c>
      <c r="Q56" s="53" t="s">
        <v>132</v>
      </c>
      <c r="R56" s="53" t="s">
        <v>248</v>
      </c>
      <c r="T56" s="53" t="s">
        <v>88</v>
      </c>
      <c r="BI56" s="105" t="str">
        <f>HYPERLINK("#일위대가목록!A14","IP-101 →")</f>
        <v>IP-101 →</v>
      </c>
    </row>
    <row r="57" spans="1:18" ht="18" customHeight="1">
      <c r="A57" s="56" t="s">
        <v>35</v>
      </c>
      <c r="B57" s="57" t="s">
        <v>132</v>
      </c>
      <c r="C57" s="57"/>
      <c r="D57" s="57" t="s">
        <v>132</v>
      </c>
      <c r="E57" s="55"/>
      <c r="F57" s="58"/>
      <c r="G57" s="55"/>
      <c r="H57" s="58"/>
      <c r="I57" s="55"/>
      <c r="J57" s="58"/>
      <c r="K57" s="58"/>
      <c r="L57" s="58"/>
      <c r="M57" s="59"/>
      <c r="N57" s="53" t="s">
        <v>132</v>
      </c>
      <c r="P57" s="53" t="s">
        <v>102</v>
      </c>
      <c r="Q57" s="53" t="s">
        <v>132</v>
      </c>
      <c r="R57" s="53" t="s">
        <v>132</v>
      </c>
    </row>
    <row r="58" spans="1:61" ht="18" customHeight="1">
      <c r="A58" s="56" t="s">
        <v>17</v>
      </c>
      <c r="B58" s="57" t="s">
        <v>125</v>
      </c>
      <c r="C58" s="57">
        <v>36</v>
      </c>
      <c r="D58" s="57" t="s">
        <v>49</v>
      </c>
      <c r="E58" s="58"/>
      <c r="F58" s="58"/>
      <c r="G58" s="58"/>
      <c r="H58" s="58"/>
      <c r="I58" s="58"/>
      <c r="J58" s="58"/>
      <c r="K58" s="58"/>
      <c r="L58" s="58"/>
      <c r="M58" s="59"/>
      <c r="N58" s="53" t="s">
        <v>132</v>
      </c>
      <c r="P58" s="53" t="s">
        <v>138</v>
      </c>
      <c r="Q58" s="53" t="s">
        <v>132</v>
      </c>
      <c r="R58" s="53" t="s">
        <v>244</v>
      </c>
      <c r="T58" s="53" t="s">
        <v>88</v>
      </c>
      <c r="BI58" s="105" t="str">
        <f>HYPERLINK("#일위대가목록!A15","IS-006 →")</f>
        <v>IS-006 →</v>
      </c>
    </row>
    <row r="59" spans="1:18" ht="18" customHeight="1">
      <c r="A59" s="56" t="s">
        <v>112</v>
      </c>
      <c r="B59" s="57" t="s">
        <v>132</v>
      </c>
      <c r="C59" s="57"/>
      <c r="D59" s="57" t="s">
        <v>132</v>
      </c>
      <c r="E59" s="55"/>
      <c r="F59" s="58"/>
      <c r="G59" s="55"/>
      <c r="H59" s="58"/>
      <c r="I59" s="55"/>
      <c r="J59" s="58"/>
      <c r="K59" s="58"/>
      <c r="L59" s="58"/>
      <c r="M59" s="59"/>
      <c r="N59" s="53" t="s">
        <v>132</v>
      </c>
      <c r="P59" s="53" t="s">
        <v>240</v>
      </c>
      <c r="Q59" s="53" t="s">
        <v>91</v>
      </c>
      <c r="R59" s="53" t="s">
        <v>132</v>
      </c>
    </row>
    <row r="60" spans="1:15" ht="18" customHeight="1">
      <c r="A60" s="56" t="s">
        <v>8</v>
      </c>
      <c r="B60" s="57" t="s">
        <v>132</v>
      </c>
      <c r="C60" s="57">
        <v>1</v>
      </c>
      <c r="D60" s="57" t="s">
        <v>89</v>
      </c>
      <c r="E60" s="55"/>
      <c r="F60" s="58"/>
      <c r="G60" s="55"/>
      <c r="H60" s="58"/>
      <c r="I60" s="55"/>
      <c r="J60" s="58"/>
      <c r="K60" s="55"/>
      <c r="L60" s="58"/>
      <c r="M60" s="59"/>
      <c r="N60" s="53" t="s">
        <v>132</v>
      </c>
      <c r="O60" s="53" t="s">
        <v>143</v>
      </c>
    </row>
    <row r="61" spans="1:61" ht="18" customHeight="1">
      <c r="A61" s="56" t="s">
        <v>191</v>
      </c>
      <c r="B61" s="57" t="s">
        <v>132</v>
      </c>
      <c r="C61" s="57">
        <v>33</v>
      </c>
      <c r="D61" s="57" t="s">
        <v>50</v>
      </c>
      <c r="E61" s="58"/>
      <c r="F61" s="58"/>
      <c r="G61" s="58"/>
      <c r="H61" s="58"/>
      <c r="I61" s="58"/>
      <c r="J61" s="58"/>
      <c r="K61" s="58"/>
      <c r="L61" s="58"/>
      <c r="M61" s="59"/>
      <c r="N61" s="53" t="s">
        <v>132</v>
      </c>
      <c r="P61" s="53" t="s">
        <v>120</v>
      </c>
      <c r="Q61" s="53" t="s">
        <v>132</v>
      </c>
      <c r="R61" s="53" t="s">
        <v>237</v>
      </c>
      <c r="BI61" s="105" t="str">
        <f>HYPERLINK("#자재조서!A5","MG-1011 →")</f>
        <v>MG-1011 →</v>
      </c>
    </row>
    <row r="62" spans="1:61" ht="18" customHeight="1">
      <c r="A62" s="56" t="s">
        <v>163</v>
      </c>
      <c r="B62" s="57" t="s">
        <v>212</v>
      </c>
      <c r="C62" s="57">
        <v>278</v>
      </c>
      <c r="D62" s="57" t="s">
        <v>50</v>
      </c>
      <c r="E62" s="58"/>
      <c r="F62" s="58"/>
      <c r="G62" s="58"/>
      <c r="H62" s="58"/>
      <c r="I62" s="58"/>
      <c r="J62" s="58"/>
      <c r="K62" s="58"/>
      <c r="L62" s="58"/>
      <c r="M62" s="59"/>
      <c r="N62" s="53" t="s">
        <v>132</v>
      </c>
      <c r="P62" s="53" t="s">
        <v>234</v>
      </c>
      <c r="Q62" s="53" t="s">
        <v>132</v>
      </c>
      <c r="R62" s="53" t="s">
        <v>211</v>
      </c>
      <c r="BI62" s="105" t="str">
        <f>HYPERLINK("#자재조서!A6","MG-1040 →")</f>
        <v>MG-1040 →</v>
      </c>
    </row>
    <row r="63" spans="1:18" ht="18" customHeight="1">
      <c r="A63" s="56" t="s">
        <v>112</v>
      </c>
      <c r="B63" s="57" t="s">
        <v>132</v>
      </c>
      <c r="C63" s="57"/>
      <c r="D63" s="57" t="s">
        <v>132</v>
      </c>
      <c r="E63" s="55"/>
      <c r="F63" s="58"/>
      <c r="G63" s="55"/>
      <c r="H63" s="58"/>
      <c r="I63" s="55"/>
      <c r="J63" s="58"/>
      <c r="K63" s="58"/>
      <c r="L63" s="58"/>
      <c r="M63" s="59"/>
      <c r="N63" s="53" t="s">
        <v>132</v>
      </c>
      <c r="P63" s="53" t="s">
        <v>251</v>
      </c>
      <c r="Q63" s="53" t="s">
        <v>91</v>
      </c>
      <c r="R63" s="53" t="s">
        <v>132</v>
      </c>
    </row>
    <row r="64" spans="1:15" ht="18" customHeight="1">
      <c r="A64" s="56" t="s">
        <v>19</v>
      </c>
      <c r="B64" s="57" t="s">
        <v>132</v>
      </c>
      <c r="C64" s="57">
        <v>1</v>
      </c>
      <c r="D64" s="57" t="s">
        <v>89</v>
      </c>
      <c r="E64" s="55"/>
      <c r="F64" s="58"/>
      <c r="G64" s="55"/>
      <c r="H64" s="58"/>
      <c r="I64" s="55"/>
      <c r="J64" s="58"/>
      <c r="K64" s="55"/>
      <c r="L64" s="58"/>
      <c r="M64" s="59"/>
      <c r="N64" s="53" t="s">
        <v>132</v>
      </c>
      <c r="O64" s="53" t="s">
        <v>139</v>
      </c>
    </row>
    <row r="65" spans="1:61" ht="18" customHeight="1">
      <c r="A65" s="56" t="s">
        <v>25</v>
      </c>
      <c r="B65" s="57" t="s">
        <v>27</v>
      </c>
      <c r="C65" s="57">
        <v>4</v>
      </c>
      <c r="D65" s="57" t="s">
        <v>52</v>
      </c>
      <c r="E65" s="58"/>
      <c r="F65" s="58"/>
      <c r="G65" s="58"/>
      <c r="H65" s="58"/>
      <c r="I65" s="58"/>
      <c r="J65" s="58"/>
      <c r="K65" s="58"/>
      <c r="L65" s="58"/>
      <c r="M65" s="59"/>
      <c r="N65" s="53" t="s">
        <v>132</v>
      </c>
      <c r="P65" s="53" t="s">
        <v>127</v>
      </c>
      <c r="Q65" s="53" t="s">
        <v>132</v>
      </c>
      <c r="R65" s="53" t="s">
        <v>239</v>
      </c>
      <c r="BI65" s="105" t="str">
        <f>HYPERLINK("#경비!A3","GP-001 →")</f>
        <v>GP-001 →</v>
      </c>
    </row>
    <row r="66" spans="1:61" ht="18" customHeight="1">
      <c r="A66" s="56" t="s">
        <v>26</v>
      </c>
      <c r="B66" s="57" t="s">
        <v>245</v>
      </c>
      <c r="C66" s="57">
        <v>4</v>
      </c>
      <c r="D66" s="57" t="s">
        <v>52</v>
      </c>
      <c r="E66" s="58"/>
      <c r="F66" s="58"/>
      <c r="G66" s="58"/>
      <c r="H66" s="58"/>
      <c r="I66" s="58"/>
      <c r="J66" s="58"/>
      <c r="K66" s="58"/>
      <c r="L66" s="58"/>
      <c r="M66" s="59"/>
      <c r="N66" s="53" t="s">
        <v>132</v>
      </c>
      <c r="P66" s="53" t="s">
        <v>120</v>
      </c>
      <c r="Q66" s="53" t="s">
        <v>132</v>
      </c>
      <c r="R66" s="53" t="s">
        <v>252</v>
      </c>
      <c r="BI66" s="105" t="str">
        <f>HYPERLINK("#경비!A4","GP-002 →")</f>
        <v>GP-002 →</v>
      </c>
    </row>
    <row r="67" spans="1:61" ht="18" customHeight="1">
      <c r="A67" s="56" t="s">
        <v>28</v>
      </c>
      <c r="B67" s="57" t="s">
        <v>242</v>
      </c>
      <c r="C67" s="57">
        <v>4</v>
      </c>
      <c r="D67" s="57" t="s">
        <v>52</v>
      </c>
      <c r="E67" s="58"/>
      <c r="F67" s="58"/>
      <c r="G67" s="58"/>
      <c r="H67" s="58"/>
      <c r="I67" s="58"/>
      <c r="J67" s="58"/>
      <c r="K67" s="58"/>
      <c r="L67" s="58"/>
      <c r="M67" s="59"/>
      <c r="N67" s="53" t="s">
        <v>132</v>
      </c>
      <c r="P67" s="53" t="s">
        <v>234</v>
      </c>
      <c r="Q67" s="53" t="s">
        <v>132</v>
      </c>
      <c r="R67" s="53" t="s">
        <v>253</v>
      </c>
      <c r="BI67" s="105" t="str">
        <f>HYPERLINK("#경비!A5","GP-003 →")</f>
        <v>GP-003 →</v>
      </c>
    </row>
    <row r="68" spans="1:18" ht="18" customHeight="1">
      <c r="A68" s="106" t="s">
        <v>112</v>
      </c>
      <c r="B68" s="107" t="s">
        <v>132</v>
      </c>
      <c r="C68" s="107"/>
      <c r="D68" s="107" t="s">
        <v>132</v>
      </c>
      <c r="E68" s="108"/>
      <c r="F68" s="109"/>
      <c r="G68" s="108"/>
      <c r="H68" s="109"/>
      <c r="I68" s="108"/>
      <c r="J68" s="109"/>
      <c r="K68" s="109"/>
      <c r="L68" s="109"/>
      <c r="M68" s="110"/>
      <c r="N68" s="53" t="s">
        <v>132</v>
      </c>
      <c r="P68" s="53" t="s">
        <v>251</v>
      </c>
      <c r="Q68" s="53" t="s">
        <v>91</v>
      </c>
      <c r="R68" s="53" t="s">
        <v>132</v>
      </c>
    </row>
  </sheetData>
  <sheetProtection/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rintOptions/>
  <pageMargins left="0.31486111879348755" right="0.31486111879348755" top="1" bottom="0.590416669845581" header="0.5" footer="0.5"/>
  <pageSetup horizontalDpi="600" verticalDpi="600" orientation="landscape" paperSize="9" scale="70"/>
  <headerFooter alignWithMargins="0">
    <oddHeader>&amp;R&amp;"맑은 고딕,Regular"Page 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